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relyens-my.sharepoint.com/personal/sandrine_lezian_relyens_eu/Documents/Prévoyance/Simulateur/"/>
    </mc:Choice>
  </mc:AlternateContent>
  <xr:revisionPtr revIDLastSave="14" documentId="8_{58896CDA-3F05-4477-845E-6EBF214D0D4A}" xr6:coauthVersionLast="47" xr6:coauthVersionMax="47" xr10:uidLastSave="{3F4DC54A-8236-439A-A193-0FC8683DB6FA}"/>
  <bookViews>
    <workbookView xWindow="28680" yWindow="-120" windowWidth="29040" windowHeight="15720" xr2:uid="{DC86DC00-D19B-4BC7-8B77-8C0808E03E03}"/>
  </bookViews>
  <sheets>
    <sheet name="CNRACL V1 montant indem " sheetId="4" r:id="rId1"/>
    <sheet name="CNRACL V2 montant journalier" sheetId="6" r:id="rId2"/>
    <sheet name="IRCANTEC V1 montant indem " sheetId="2" r:id="rId3"/>
    <sheet name="IRCANTEC V2 montant journalier"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7" l="1"/>
  <c r="D39" i="7" s="1"/>
  <c r="C39" i="7" s="1"/>
  <c r="F31" i="7"/>
  <c r="F30" i="7"/>
  <c r="F29" i="7"/>
  <c r="F28" i="7"/>
  <c r="F27" i="7"/>
  <c r="F26" i="7"/>
  <c r="C16" i="7"/>
  <c r="F15" i="7"/>
  <c r="F14" i="7"/>
  <c r="F13" i="7"/>
  <c r="C30" i="6"/>
  <c r="D34" i="6" s="1"/>
  <c r="C34" i="6" s="1"/>
  <c r="F26" i="6"/>
  <c r="F25" i="6"/>
  <c r="F24" i="6"/>
  <c r="C18" i="6"/>
  <c r="D21" i="6" s="1"/>
  <c r="C21" i="6" s="1"/>
  <c r="F17" i="6"/>
  <c r="F15" i="6"/>
  <c r="F18" i="6" s="1"/>
  <c r="D37" i="7" l="1"/>
  <c r="C37" i="7" s="1"/>
  <c r="F16" i="7"/>
  <c r="F32" i="7"/>
  <c r="G40" i="7" s="1"/>
  <c r="F40" i="7" s="1"/>
  <c r="G39" i="7"/>
  <c r="F39" i="7" s="1"/>
  <c r="G38" i="7"/>
  <c r="F38" i="7" s="1"/>
  <c r="G34" i="7"/>
  <c r="F34" i="7" s="1"/>
  <c r="G24" i="7"/>
  <c r="F24" i="7" s="1"/>
  <c r="G18" i="7"/>
  <c r="F18" i="7" s="1"/>
  <c r="G35" i="7"/>
  <c r="F35" i="7" s="1"/>
  <c r="G23" i="7"/>
  <c r="F23" i="7" s="1"/>
  <c r="G21" i="7"/>
  <c r="F21" i="7" s="1"/>
  <c r="G19" i="7"/>
  <c r="F19" i="7" s="1"/>
  <c r="G17" i="7"/>
  <c r="G22" i="7"/>
  <c r="F22" i="7" s="1"/>
  <c r="G20" i="7"/>
  <c r="F20" i="7" s="1"/>
  <c r="D21" i="7"/>
  <c r="C21" i="7" s="1"/>
  <c r="D33" i="7"/>
  <c r="D19" i="7"/>
  <c r="C19" i="7" s="1"/>
  <c r="D17" i="7"/>
  <c r="D18" i="7"/>
  <c r="C18" i="7" s="1"/>
  <c r="D20" i="7"/>
  <c r="C20" i="7" s="1"/>
  <c r="D22" i="7"/>
  <c r="C22" i="7" s="1"/>
  <c r="D24" i="7"/>
  <c r="C24" i="7" s="1"/>
  <c r="D34" i="7"/>
  <c r="C34" i="7" s="1"/>
  <c r="D36" i="7"/>
  <c r="C36" i="7" s="1"/>
  <c r="D38" i="7"/>
  <c r="C38" i="7" s="1"/>
  <c r="D40" i="7"/>
  <c r="C40" i="7" s="1"/>
  <c r="D23" i="7"/>
  <c r="C23" i="7" s="1"/>
  <c r="D35" i="7"/>
  <c r="C35" i="7" s="1"/>
  <c r="D31" i="6"/>
  <c r="C31" i="6" s="1"/>
  <c r="C35" i="6" s="1"/>
  <c r="C37" i="6" s="1"/>
  <c r="D32" i="6"/>
  <c r="C32" i="6" s="1"/>
  <c r="D33" i="6"/>
  <c r="C33" i="6" s="1"/>
  <c r="F30" i="6"/>
  <c r="G34" i="6" s="1"/>
  <c r="F34" i="6" s="1"/>
  <c r="G22" i="6"/>
  <c r="F22" i="6" s="1"/>
  <c r="G20" i="6"/>
  <c r="F20" i="6" s="1"/>
  <c r="G21" i="6"/>
  <c r="F21" i="6" s="1"/>
  <c r="G19" i="6"/>
  <c r="F19" i="6" s="1"/>
  <c r="D20" i="6"/>
  <c r="C20" i="6" s="1"/>
  <c r="D22" i="6"/>
  <c r="C22" i="6" s="1"/>
  <c r="D19" i="6"/>
  <c r="C19" i="6" s="1"/>
  <c r="F15" i="4"/>
  <c r="F26" i="4"/>
  <c r="C30" i="4"/>
  <c r="F14" i="2"/>
  <c r="F13" i="2"/>
  <c r="G36" i="7" l="1"/>
  <c r="F36" i="7" s="1"/>
  <c r="G37" i="7"/>
  <c r="F37" i="7" s="1"/>
  <c r="F41" i="7" s="1"/>
  <c r="G33" i="7"/>
  <c r="G33" i="6"/>
  <c r="F33" i="6" s="1"/>
  <c r="G31" i="6"/>
  <c r="F31" i="6" s="1"/>
  <c r="F35" i="6" s="1"/>
  <c r="C39" i="6" s="1"/>
  <c r="C23" i="6"/>
  <c r="C36" i="6" s="1"/>
  <c r="C41" i="7"/>
  <c r="C43" i="7" s="1"/>
  <c r="C25" i="7"/>
  <c r="C42" i="7" s="1"/>
  <c r="F25" i="7"/>
  <c r="G32" i="6"/>
  <c r="F32" i="6" s="1"/>
  <c r="F23" i="6"/>
  <c r="C38" i="6"/>
  <c r="F27" i="2"/>
  <c r="F28" i="2"/>
  <c r="F29" i="2"/>
  <c r="F30" i="2"/>
  <c r="F31" i="2"/>
  <c r="F26" i="2"/>
  <c r="F25" i="4"/>
  <c r="F24" i="4"/>
  <c r="F17" i="4"/>
  <c r="C32" i="2"/>
  <c r="C16" i="2"/>
  <c r="D17" i="2" s="1"/>
  <c r="D31" i="4"/>
  <c r="C31" i="4" s="1"/>
  <c r="C18" i="4"/>
  <c r="F15" i="2"/>
  <c r="C45" i="7" l="1"/>
  <c r="C44" i="7"/>
  <c r="C40" i="6"/>
  <c r="D22" i="4"/>
  <c r="C22" i="4" s="1"/>
  <c r="D40" i="2"/>
  <c r="C40" i="2" s="1"/>
  <c r="D19" i="2"/>
  <c r="C19" i="2" s="1"/>
  <c r="D21" i="2"/>
  <c r="F32" i="2"/>
  <c r="D35" i="2"/>
  <c r="C35" i="2" s="1"/>
  <c r="D20" i="2"/>
  <c r="C20" i="2" s="1"/>
  <c r="F30" i="4"/>
  <c r="F18" i="4"/>
  <c r="G22" i="4" s="1"/>
  <c r="F22" i="4" s="1"/>
  <c r="D36" i="2"/>
  <c r="C36" i="2" s="1"/>
  <c r="D37" i="2"/>
  <c r="C37" i="2" s="1"/>
  <c r="D33" i="2"/>
  <c r="D34" i="2"/>
  <c r="C34" i="2" s="1"/>
  <c r="D39" i="2"/>
  <c r="C39" i="2" s="1"/>
  <c r="D38" i="2"/>
  <c r="C38" i="2" s="1"/>
  <c r="F16" i="2"/>
  <c r="D23" i="2"/>
  <c r="D18" i="2"/>
  <c r="C18" i="2" s="1"/>
  <c r="D22" i="2"/>
  <c r="C22" i="2" s="1"/>
  <c r="D24" i="2"/>
  <c r="D32" i="4"/>
  <c r="D33" i="4"/>
  <c r="C33" i="4" s="1"/>
  <c r="D34" i="4"/>
  <c r="C34" i="4" s="1"/>
  <c r="D19" i="4"/>
  <c r="C19" i="4" s="1"/>
  <c r="D20" i="4"/>
  <c r="C20" i="4" s="1"/>
  <c r="D21" i="4"/>
  <c r="C21" i="4" s="1"/>
  <c r="C46" i="7" l="1"/>
  <c r="C58" i="7" s="1"/>
  <c r="C49" i="6"/>
  <c r="D45" i="6" s="1"/>
  <c r="F45" i="6" s="1"/>
  <c r="G20" i="4"/>
  <c r="F20" i="4" s="1"/>
  <c r="G33" i="4"/>
  <c r="F33" i="4" s="1"/>
  <c r="G34" i="4"/>
  <c r="F34" i="4" s="1"/>
  <c r="G32" i="4"/>
  <c r="G31" i="4"/>
  <c r="F31" i="4" s="1"/>
  <c r="G19" i="2"/>
  <c r="F19" i="2" s="1"/>
  <c r="G22" i="2"/>
  <c r="F22" i="2" s="1"/>
  <c r="G17" i="2"/>
  <c r="G23" i="2"/>
  <c r="F23" i="2" s="1"/>
  <c r="G18" i="2"/>
  <c r="F18" i="2" s="1"/>
  <c r="G24" i="2"/>
  <c r="F24" i="2" s="1"/>
  <c r="G39" i="2"/>
  <c r="F39" i="2" s="1"/>
  <c r="G38" i="2"/>
  <c r="F38" i="2" s="1"/>
  <c r="G20" i="2"/>
  <c r="F20" i="2" s="1"/>
  <c r="G37" i="2"/>
  <c r="F37" i="2" s="1"/>
  <c r="G36" i="2"/>
  <c r="F36" i="2" s="1"/>
  <c r="G35" i="2"/>
  <c r="F35" i="2" s="1"/>
  <c r="G34" i="2"/>
  <c r="F34" i="2" s="1"/>
  <c r="G21" i="2"/>
  <c r="F21" i="2" s="1"/>
  <c r="G33" i="2"/>
  <c r="G40" i="2"/>
  <c r="F40" i="2" s="1"/>
  <c r="C21" i="2"/>
  <c r="G19" i="4"/>
  <c r="F19" i="4" s="1"/>
  <c r="G21" i="4"/>
  <c r="F21" i="4" s="1"/>
  <c r="C23" i="4"/>
  <c r="C36" i="4" s="1"/>
  <c r="C41" i="2"/>
  <c r="C43" i="2" s="1"/>
  <c r="C32" i="4"/>
  <c r="C35" i="4" s="1"/>
  <c r="C37" i="4" s="1"/>
  <c r="D46" i="6" l="1"/>
  <c r="F46" i="6" s="1"/>
  <c r="D47" i="6"/>
  <c r="F47" i="6" s="1"/>
  <c r="D54" i="7"/>
  <c r="F54" i="7" s="1"/>
  <c r="D50" i="7"/>
  <c r="F50" i="7" s="1"/>
  <c r="D52" i="7"/>
  <c r="F52" i="7" s="1"/>
  <c r="D55" i="7"/>
  <c r="F55" i="7" s="1"/>
  <c r="D51" i="7"/>
  <c r="F51" i="7" s="1"/>
  <c r="D53" i="7"/>
  <c r="F53" i="7" s="1"/>
  <c r="D56" i="7"/>
  <c r="F56" i="7" s="1"/>
  <c r="D44" i="6"/>
  <c r="F44" i="6" s="1"/>
  <c r="F23" i="4"/>
  <c r="F32" i="4" s="1"/>
  <c r="F35" i="4" s="1"/>
  <c r="C39" i="4" s="1"/>
  <c r="F25" i="2"/>
  <c r="F41" i="2"/>
  <c r="C45" i="2" s="1"/>
  <c r="F48" i="6" l="1"/>
  <c r="F57" i="7"/>
  <c r="C38" i="4"/>
  <c r="C40" i="4" s="1"/>
  <c r="C42" i="4" s="1"/>
  <c r="C51" i="4" l="1"/>
  <c r="D49" i="4" s="1"/>
  <c r="F49" i="4" s="1"/>
  <c r="C23" i="2"/>
  <c r="C24" i="2"/>
  <c r="D46" i="4" l="1"/>
  <c r="F46" i="4" s="1"/>
  <c r="D47" i="4"/>
  <c r="F47" i="4" s="1"/>
  <c r="D48" i="4"/>
  <c r="F48" i="4" s="1"/>
  <c r="C52" i="4"/>
  <c r="C25" i="2"/>
  <c r="C42" i="2" s="1"/>
  <c r="C44" i="2" s="1"/>
  <c r="C46" i="2" s="1"/>
  <c r="C48" i="2" s="1"/>
  <c r="F50" i="4" l="1"/>
  <c r="C60" i="2"/>
  <c r="D58" i="2" l="1"/>
  <c r="F58" i="2" s="1"/>
  <c r="C61" i="2"/>
  <c r="D53" i="2"/>
  <c r="F53" i="2" s="1"/>
  <c r="D55" i="2"/>
  <c r="F55" i="2" s="1"/>
  <c r="D52" i="2"/>
  <c r="F52" i="2" s="1"/>
  <c r="D54" i="2"/>
  <c r="F54" i="2" s="1"/>
  <c r="D57" i="2"/>
  <c r="F57" i="2" s="1"/>
  <c r="D56" i="2"/>
  <c r="F56" i="2" s="1"/>
  <c r="F59" i="2" l="1"/>
</calcChain>
</file>

<file path=xl/sharedStrings.xml><?xml version="1.0" encoding="utf-8"?>
<sst xmlns="http://schemas.openxmlformats.org/spreadsheetml/2006/main" count="240" uniqueCount="58">
  <si>
    <t>Traitement de base</t>
  </si>
  <si>
    <t xml:space="preserve">Nouvelle Bonification Indiciaire </t>
  </si>
  <si>
    <t>Complément Traitement Indiciaire</t>
  </si>
  <si>
    <t>Indemnités compensatrise de hausse de la CSG</t>
  </si>
  <si>
    <t>Transferts primes points ( à déduire)</t>
  </si>
  <si>
    <t xml:space="preserve">Taux </t>
  </si>
  <si>
    <t>RAFT</t>
  </si>
  <si>
    <t>Base de cotisation</t>
  </si>
  <si>
    <t>Montant</t>
  </si>
  <si>
    <t>Salaire à plein traitement</t>
  </si>
  <si>
    <t>Salaire à demi-traitement</t>
  </si>
  <si>
    <t>IFSE</t>
  </si>
  <si>
    <t>SIMULATEUR DE CALCUL DES INDEMNITES JOURNALIERE PREVOYANCE*
AGENTS AFFILIES A LA CNRACL</t>
  </si>
  <si>
    <t>NOTICE D'UTILISATION</t>
  </si>
  <si>
    <t>2- Indiquer les éléments de salaire à demi-traitement pris en compte dans la base de cotisation
Des lignes supplémentaires à l'IFSE sont disponiles pour les primes mensuelles. Vous pouvez également globaliser les montants des primes sur la ligne IFSE</t>
  </si>
  <si>
    <t>CNRACL</t>
  </si>
  <si>
    <t xml:space="preserve">CSG </t>
  </si>
  <si>
    <t>CSG non déductible</t>
  </si>
  <si>
    <t xml:space="preserve">CRDS </t>
  </si>
  <si>
    <t>Retraite</t>
  </si>
  <si>
    <t>IRCANTEC Tranche A</t>
  </si>
  <si>
    <t>IRCANTEC Tranche B</t>
  </si>
  <si>
    <t xml:space="preserve">CSG non déductible </t>
  </si>
  <si>
    <t>Base de cotisation nette TB-NBI-CTI</t>
  </si>
  <si>
    <t>Total</t>
  </si>
  <si>
    <t>Base de cotisation nette RI</t>
  </si>
  <si>
    <t>Salaire de référence TB-NBI-CTI</t>
  </si>
  <si>
    <t>Salaire de référence RI</t>
  </si>
  <si>
    <t>1- Indiquer les éléments de salaire à plein-traitement pris en compte dans la base de cotisation
Des lignes supplémentaires à l'IFSE sont disponibles pour les primes mensuelles. Vous pouvez également globaliser les montants des primes sur la ligne IFSE</t>
  </si>
  <si>
    <t>3-Calcul automatique des cotisations sociales</t>
  </si>
  <si>
    <t>4- Calcul automatique du salaire de référence.
Le salaire de référence correspond aux éléments de salaire nets pris en compte dans la cotisation auxquel est appliqué le taux de garantie. Par exemple: (TB + NBI + IFSE) x 90% ou IFSE x 90%</t>
  </si>
  <si>
    <t xml:space="preserve">SIMULATEUR DE CALCUL DES INDEMNITES JOURNALIERE PREVOYANCE*
AGENTS AFFILIES A L'IRCANTEC </t>
  </si>
  <si>
    <t>Montant journalier brut maintien de salaire lié au RI</t>
  </si>
  <si>
    <t>Maladie (Alsace-Moselle)</t>
  </si>
  <si>
    <t>Base de cotisation nette TB-NBI-Complément Traitement Indiciaire</t>
  </si>
  <si>
    <t>Montant journalier brut maintien de salaire lié au Traitement de Base - NBI- Complément Traitement Indiciaire</t>
  </si>
  <si>
    <t>* Il s'agit d'une simulation. Le montant journalier définitif peut varier en fonction des évolutions réglementaires ou des éléments de salaire pris en compte dans le calcul</t>
  </si>
  <si>
    <t>Nombre de jours à demi-traitement</t>
  </si>
  <si>
    <t>Montant journalier</t>
  </si>
  <si>
    <t>Montant journalier net  maintien de salaire lié au Traitement de Base - NBI- Complément Traitement Indiciaire</t>
  </si>
  <si>
    <t>Montant journalier net maintien de salaire lié au RI</t>
  </si>
  <si>
    <t>Montant journalier net</t>
  </si>
  <si>
    <t>Taux de remboursement</t>
  </si>
  <si>
    <t>Taux de participation employeur</t>
  </si>
  <si>
    <t>Montant de l'indemnisation nette</t>
  </si>
  <si>
    <t xml:space="preserve">Calcul des charges </t>
  </si>
  <si>
    <t>Taux</t>
  </si>
  <si>
    <t>Assiette</t>
  </si>
  <si>
    <t>Total des charges et contributions sociales</t>
  </si>
  <si>
    <t xml:space="preserve">5- Un montant net journalier lié au TB et RI est calculé. Vous devez indiquer le nombre de jours à demi-traitement afin de calculer l'indemnisation nette que doit percevoir l'agent </t>
  </si>
  <si>
    <t>6- Calcul automatique de l'indemnisation brute en fonction de votre taux de participation employeur (renseigné par défaut à 50% et modifiable)</t>
  </si>
  <si>
    <t>Les données en orange sont à compléter par vos soins</t>
  </si>
  <si>
    <t xml:space="preserve">5- Un montant net journalier lié au TB et RI est calculé. </t>
  </si>
  <si>
    <t>RAFP</t>
  </si>
  <si>
    <t>Montant journalier brut</t>
  </si>
  <si>
    <t>Montant de l'indemnisation brute versée par Relyens*</t>
  </si>
  <si>
    <t>Montant de l'indemnisation brute*</t>
  </si>
  <si>
    <t>Montant journalier brut*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</si>
</sst>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i/>
      <sz val="11"/>
      <color theme="1"/>
      <name val="Aptos Narrow"/>
      <family val="2"/>
      <scheme val="minor"/>
    </font>
    <font>
      <b/>
      <sz val="12"/>
      <color theme="5"/>
      <name val="Aptos Narrow"/>
      <family val="2"/>
      <scheme val="minor"/>
    </font>
    <font>
      <b/>
      <sz val="11"/>
      <color theme="5"/>
      <name val="Aptos Narrow"/>
      <family val="2"/>
      <scheme val="minor"/>
    </font>
    <font>
      <b/>
      <sz val="10"/>
      <color theme="1"/>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4" tint="0.79998168889431442"/>
        <bgColor indexed="64"/>
      </patternFill>
    </fill>
    <fill>
      <patternFill patternType="darkUp">
        <bgColor theme="0" tint="-4.9989318521683403E-2"/>
      </patternFill>
    </fill>
    <fill>
      <patternFill patternType="solid">
        <fgColor theme="7" tint="0.79998168889431442"/>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8">
    <xf numFmtId="0" fontId="0" fillId="0" borderId="0" xfId="0"/>
    <xf numFmtId="0" fontId="0" fillId="0" borderId="0" xfId="0" applyAlignment="1">
      <alignment vertical="center"/>
    </xf>
    <xf numFmtId="0" fontId="0" fillId="0" borderId="11" xfId="0"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0" xfId="0" applyBorder="1"/>
    <xf numFmtId="0" fontId="0" fillId="0" borderId="2" xfId="0" applyFill="1" applyBorder="1"/>
    <xf numFmtId="0" fontId="0" fillId="0" borderId="7" xfId="0" applyFill="1" applyBorder="1"/>
    <xf numFmtId="0" fontId="0" fillId="0" borderId="5" xfId="0" applyBorder="1"/>
    <xf numFmtId="164" fontId="0" fillId="2" borderId="3" xfId="1" applyNumberFormat="1" applyFont="1" applyFill="1" applyBorder="1" applyAlignment="1"/>
    <xf numFmtId="164" fontId="0" fillId="2" borderId="4" xfId="1" applyNumberFormat="1" applyFont="1" applyFill="1" applyBorder="1" applyAlignment="1"/>
    <xf numFmtId="164" fontId="0" fillId="2" borderId="1" xfId="1" applyNumberFormat="1" applyFont="1" applyFill="1" applyBorder="1" applyAlignment="1"/>
    <xf numFmtId="164" fontId="0" fillId="2" borderId="6" xfId="1" applyNumberFormat="1" applyFont="1" applyFill="1" applyBorder="1" applyAlignment="1"/>
    <xf numFmtId="164" fontId="0" fillId="2" borderId="20" xfId="1" applyNumberFormat="1" applyFont="1" applyFill="1" applyBorder="1" applyAlignment="1"/>
    <xf numFmtId="164" fontId="0" fillId="2" borderId="21" xfId="1" applyNumberFormat="1" applyFont="1" applyFill="1" applyBorder="1" applyAlignment="1"/>
    <xf numFmtId="164" fontId="0" fillId="2" borderId="10" xfId="1" applyNumberFormat="1" applyFont="1" applyFill="1" applyBorder="1" applyAlignment="1"/>
    <xf numFmtId="164" fontId="0" fillId="2" borderId="22" xfId="1" applyNumberFormat="1" applyFont="1" applyFill="1" applyBorder="1" applyAlignment="1"/>
    <xf numFmtId="164" fontId="0" fillId="2" borderId="39" xfId="1" applyNumberFormat="1" applyFont="1" applyFill="1" applyBorder="1" applyAlignment="1"/>
    <xf numFmtId="164" fontId="0" fillId="2" borderId="40" xfId="1" applyNumberFormat="1" applyFont="1" applyFill="1" applyBorder="1" applyAlignment="1"/>
    <xf numFmtId="0" fontId="2" fillId="0" borderId="34" xfId="0" applyFont="1" applyBorder="1"/>
    <xf numFmtId="0" fontId="4" fillId="0" borderId="0" xfId="0" applyFont="1"/>
    <xf numFmtId="0" fontId="0" fillId="5" borderId="5" xfId="0" applyFill="1" applyBorder="1"/>
    <xf numFmtId="164" fontId="0" fillId="5" borderId="1" xfId="1" applyNumberFormat="1" applyFont="1" applyFill="1" applyBorder="1"/>
    <xf numFmtId="10" fontId="0" fillId="5" borderId="1" xfId="0" applyNumberFormat="1" applyFill="1" applyBorder="1"/>
    <xf numFmtId="10" fontId="0" fillId="5" borderId="6" xfId="0" applyNumberFormat="1" applyFill="1" applyBorder="1"/>
    <xf numFmtId="164" fontId="0" fillId="5" borderId="8" xfId="1" applyNumberFormat="1" applyFont="1" applyFill="1" applyBorder="1"/>
    <xf numFmtId="10" fontId="0" fillId="5" borderId="9" xfId="0" applyNumberFormat="1" applyFill="1" applyBorder="1"/>
    <xf numFmtId="0" fontId="0" fillId="0" borderId="45" xfId="0" applyBorder="1"/>
    <xf numFmtId="0" fontId="0" fillId="0" borderId="22" xfId="0" applyBorder="1"/>
    <xf numFmtId="164" fontId="0" fillId="5" borderId="5" xfId="1" applyNumberFormat="1" applyFont="1" applyFill="1" applyBorder="1"/>
    <xf numFmtId="9" fontId="0" fillId="5" borderId="6" xfId="0" applyNumberFormat="1" applyFill="1" applyBorder="1"/>
    <xf numFmtId="164" fontId="0" fillId="5" borderId="7" xfId="1" applyNumberFormat="1" applyFont="1" applyFill="1" applyBorder="1"/>
    <xf numFmtId="0" fontId="0" fillId="0" borderId="30" xfId="0"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0" fillId="5" borderId="18" xfId="0" applyFill="1" applyBorder="1"/>
    <xf numFmtId="0" fontId="0" fillId="5" borderId="19" xfId="0" applyFill="1" applyBorder="1"/>
    <xf numFmtId="0" fontId="0" fillId="0" borderId="18" xfId="0" applyBorder="1" applyAlignment="1">
      <alignment horizontal="right" indent="1"/>
    </xf>
    <xf numFmtId="0" fontId="2" fillId="0" borderId="19" xfId="0" applyFont="1" applyBorder="1"/>
    <xf numFmtId="164" fontId="2" fillId="5" borderId="7" xfId="1" applyNumberFormat="1" applyFont="1" applyFill="1" applyBorder="1"/>
    <xf numFmtId="164" fontId="0" fillId="5" borderId="39" xfId="1" applyNumberFormat="1" applyFont="1" applyFill="1" applyBorder="1"/>
    <xf numFmtId="10" fontId="0" fillId="5" borderId="40" xfId="0" applyNumberFormat="1" applyFill="1" applyBorder="1"/>
    <xf numFmtId="164" fontId="0" fillId="0" borderId="5" xfId="1" applyNumberFormat="1" applyFont="1" applyFill="1" applyBorder="1" applyProtection="1"/>
    <xf numFmtId="164" fontId="2" fillId="5" borderId="36" xfId="1" applyNumberFormat="1" applyFont="1" applyFill="1" applyBorder="1"/>
    <xf numFmtId="164" fontId="2" fillId="5" borderId="25" xfId="1" applyNumberFormat="1" applyFont="1" applyFill="1" applyBorder="1"/>
    <xf numFmtId="164" fontId="0" fillId="6" borderId="4" xfId="0" applyNumberFormat="1" applyFill="1" applyBorder="1"/>
    <xf numFmtId="164" fontId="0" fillId="6" borderId="9" xfId="0" applyNumberFormat="1" applyFill="1" applyBorder="1"/>
    <xf numFmtId="0" fontId="0" fillId="0" borderId="45" xfId="0" applyFill="1" applyBorder="1" applyAlignment="1">
      <alignment wrapText="1"/>
    </xf>
    <xf numFmtId="0" fontId="0" fillId="0" borderId="0" xfId="0" applyFill="1" applyBorder="1" applyAlignment="1">
      <alignment wrapText="1"/>
    </xf>
    <xf numFmtId="0" fontId="0" fillId="0" borderId="22" xfId="0" applyFill="1" applyBorder="1" applyAlignment="1">
      <alignment wrapText="1"/>
    </xf>
    <xf numFmtId="0" fontId="0" fillId="0" borderId="5" xfId="0" applyBorder="1" applyAlignment="1">
      <alignment horizontal="right" indent="2"/>
    </xf>
    <xf numFmtId="0" fontId="2" fillId="0" borderId="7" xfId="0" applyFont="1" applyBorder="1"/>
    <xf numFmtId="164" fontId="2" fillId="0" borderId="8" xfId="1" applyNumberFormat="1" applyFont="1" applyFill="1" applyBorder="1" applyProtection="1"/>
    <xf numFmtId="164" fontId="2" fillId="0" borderId="8" xfId="1" applyNumberFormat="1" applyFont="1" applyFill="1" applyBorder="1"/>
    <xf numFmtId="164" fontId="0" fillId="6" borderId="8" xfId="0" applyNumberFormat="1" applyFont="1" applyFill="1" applyBorder="1"/>
    <xf numFmtId="164" fontId="0" fillId="0" borderId="1" xfId="1" applyNumberFormat="1" applyFont="1" applyFill="1" applyBorder="1" applyProtection="1"/>
    <xf numFmtId="164" fontId="0" fillId="6" borderId="3" xfId="0" applyNumberFormat="1" applyFont="1" applyFill="1" applyBorder="1"/>
    <xf numFmtId="164" fontId="0" fillId="8" borderId="1" xfId="1" applyNumberFormat="1" applyFont="1" applyFill="1" applyBorder="1"/>
    <xf numFmtId="0" fontId="2" fillId="0" borderId="27" xfId="0" applyFont="1" applyFill="1" applyBorder="1" applyAlignment="1">
      <alignment wrapText="1"/>
    </xf>
    <xf numFmtId="0" fontId="2" fillId="0" borderId="27" xfId="0" applyFont="1" applyFill="1" applyBorder="1" applyAlignment="1">
      <alignment vertical="center"/>
    </xf>
    <xf numFmtId="0" fontId="2" fillId="0" borderId="27" xfId="0" applyFont="1" applyFill="1" applyBorder="1" applyAlignment="1">
      <alignment vertical="center" wrapText="1"/>
    </xf>
    <xf numFmtId="0" fontId="0" fillId="0" borderId="0" xfId="0" applyFill="1" applyBorder="1" applyAlignment="1">
      <alignment horizontal="left" vertical="top" wrapText="1"/>
    </xf>
    <xf numFmtId="0" fontId="3" fillId="0" borderId="0" xfId="0" applyFont="1" applyBorder="1" applyAlignment="1">
      <alignment horizontal="center" wrapText="1"/>
    </xf>
    <xf numFmtId="0" fontId="3" fillId="0" borderId="0" xfId="0" applyFont="1" applyBorder="1" applyAlignment="1">
      <alignment horizontal="center"/>
    </xf>
    <xf numFmtId="9" fontId="3" fillId="0" borderId="4" xfId="0" applyNumberFormat="1" applyFont="1" applyBorder="1" applyAlignment="1">
      <alignment horizontal="center"/>
    </xf>
    <xf numFmtId="0" fontId="3" fillId="0" borderId="2" xfId="0" applyFont="1" applyBorder="1" applyAlignment="1">
      <alignment horizontal="left" wrapText="1" indent="1"/>
    </xf>
    <xf numFmtId="0" fontId="0" fillId="0" borderId="0" xfId="0" applyBorder="1" applyAlignment="1">
      <alignment horizontal="center"/>
    </xf>
    <xf numFmtId="164" fontId="0" fillId="0" borderId="0" xfId="0" applyNumberFormat="1" applyBorder="1" applyAlignment="1">
      <alignment horizontal="center"/>
    </xf>
    <xf numFmtId="0" fontId="2" fillId="0" borderId="0" xfId="0" applyFont="1" applyBorder="1" applyAlignment="1"/>
    <xf numFmtId="10" fontId="0" fillId="5" borderId="1" xfId="2" applyNumberFormat="1" applyFont="1" applyFill="1" applyBorder="1"/>
    <xf numFmtId="44" fontId="0" fillId="5" borderId="1" xfId="1" applyFont="1" applyFill="1" applyBorder="1"/>
    <xf numFmtId="10" fontId="0" fillId="5" borderId="8" xfId="2" applyNumberFormat="1" applyFont="1" applyFill="1" applyBorder="1"/>
    <xf numFmtId="44" fontId="0" fillId="5" borderId="8" xfId="1" applyFont="1" applyFill="1" applyBorder="1"/>
    <xf numFmtId="10" fontId="0" fillId="5" borderId="13" xfId="2" applyNumberFormat="1" applyFont="1" applyFill="1" applyBorder="1"/>
    <xf numFmtId="0" fontId="0" fillId="0" borderId="0" xfId="0" applyBorder="1" applyAlignment="1"/>
    <xf numFmtId="164" fontId="2" fillId="0" borderId="1" xfId="0" applyNumberFormat="1" applyFont="1" applyBorder="1" applyAlignment="1">
      <alignment horizontal="center"/>
    </xf>
    <xf numFmtId="0" fontId="2" fillId="0" borderId="1" xfId="0" applyFont="1" applyBorder="1" applyAlignment="1">
      <alignment horizontal="center"/>
    </xf>
    <xf numFmtId="0" fontId="0" fillId="0" borderId="63" xfId="0" applyBorder="1"/>
    <xf numFmtId="0" fontId="2" fillId="0" borderId="64" xfId="0" applyFont="1" applyBorder="1" applyAlignment="1">
      <alignment horizontal="center"/>
    </xf>
    <xf numFmtId="0" fontId="0" fillId="5" borderId="63" xfId="0" applyFill="1" applyBorder="1"/>
    <xf numFmtId="44" fontId="0" fillId="5" borderId="64" xfId="1" applyFont="1" applyFill="1" applyBorder="1"/>
    <xf numFmtId="0" fontId="0" fillId="5" borderId="65" xfId="0" applyFill="1" applyBorder="1"/>
    <xf numFmtId="44" fontId="0" fillId="5" borderId="66" xfId="1" applyFont="1" applyFill="1" applyBorder="1"/>
    <xf numFmtId="0" fontId="0" fillId="0" borderId="55" xfId="0" applyFill="1" applyBorder="1"/>
    <xf numFmtId="0" fontId="3" fillId="10" borderId="56" xfId="0" applyFont="1" applyFill="1" applyBorder="1" applyAlignment="1">
      <alignment vertical="center"/>
    </xf>
    <xf numFmtId="0" fontId="2" fillId="7" borderId="31" xfId="0" applyFont="1" applyFill="1" applyBorder="1" applyAlignment="1">
      <alignment vertical="center"/>
    </xf>
    <xf numFmtId="0" fontId="0" fillId="0" borderId="0" xfId="0" applyFill="1" applyBorder="1" applyAlignment="1">
      <alignment vertical="top" wrapText="1"/>
    </xf>
    <xf numFmtId="0" fontId="0" fillId="7" borderId="7" xfId="0" applyFill="1" applyBorder="1"/>
    <xf numFmtId="0" fontId="0" fillId="0" borderId="0" xfId="0" applyAlignment="1">
      <alignment wrapText="1"/>
    </xf>
    <xf numFmtId="0" fontId="6" fillId="0" borderId="17" xfId="0" applyFont="1" applyBorder="1"/>
    <xf numFmtId="0" fontId="6" fillId="0" borderId="18" xfId="0" applyFont="1" applyBorder="1"/>
    <xf numFmtId="0" fontId="6" fillId="7" borderId="2" xfId="0" applyFont="1" applyFill="1" applyBorder="1"/>
    <xf numFmtId="164" fontId="6" fillId="3" borderId="2" xfId="1" applyNumberFormat="1" applyFont="1" applyFill="1" applyBorder="1" applyProtection="1">
      <protection locked="0"/>
    </xf>
    <xf numFmtId="164" fontId="6" fillId="3" borderId="5" xfId="1" applyNumberFormat="1" applyFont="1" applyFill="1" applyBorder="1" applyProtection="1">
      <protection locked="0"/>
    </xf>
    <xf numFmtId="164" fontId="6" fillId="4" borderId="2" xfId="1" applyNumberFormat="1" applyFont="1" applyFill="1" applyBorder="1" applyProtection="1">
      <protection locked="0"/>
    </xf>
    <xf numFmtId="164" fontId="6" fillId="4" borderId="5" xfId="1" applyNumberFormat="1" applyFont="1" applyFill="1" applyBorder="1" applyProtection="1">
      <protection locked="0"/>
    </xf>
    <xf numFmtId="164" fontId="6" fillId="4" borderId="16" xfId="1" applyNumberFormat="1" applyFont="1" applyFill="1" applyBorder="1" applyProtection="1">
      <protection locked="0"/>
    </xf>
    <xf numFmtId="164" fontId="6" fillId="3" borderId="16" xfId="1" applyNumberFormat="1" applyFont="1" applyFill="1" applyBorder="1" applyProtection="1">
      <protection locked="0"/>
    </xf>
    <xf numFmtId="0" fontId="5" fillId="0" borderId="7" xfId="0" applyFont="1" applyBorder="1" applyAlignment="1" applyProtection="1">
      <alignment horizontal="left" wrapText="1" indent="1"/>
      <protection locked="0"/>
    </xf>
    <xf numFmtId="9" fontId="3" fillId="9" borderId="9" xfId="0" applyNumberFormat="1" applyFont="1" applyFill="1" applyBorder="1" applyAlignment="1" applyProtection="1">
      <alignment horizontal="center"/>
      <protection locked="0"/>
    </xf>
    <xf numFmtId="0" fontId="6" fillId="0" borderId="48" xfId="0" applyFont="1" applyBorder="1" applyProtection="1">
      <protection locked="0"/>
    </xf>
    <xf numFmtId="0" fontId="6" fillId="0" borderId="18" xfId="0" applyFont="1" applyBorder="1" applyProtection="1">
      <protection locked="0"/>
    </xf>
    <xf numFmtId="0" fontId="0" fillId="0" borderId="18" xfId="0" applyBorder="1" applyProtection="1">
      <protection locked="0"/>
    </xf>
    <xf numFmtId="0" fontId="0" fillId="5" borderId="70" xfId="0" applyFill="1" applyBorder="1"/>
    <xf numFmtId="0" fontId="0" fillId="0" borderId="0" xfId="0" applyFill="1"/>
    <xf numFmtId="9" fontId="3" fillId="0" borderId="0" xfId="0" applyNumberFormat="1" applyFont="1" applyFill="1" applyBorder="1" applyAlignment="1">
      <alignment horizontal="center"/>
    </xf>
    <xf numFmtId="9" fontId="3" fillId="0" borderId="0" xfId="0" applyNumberFormat="1" applyFont="1" applyFill="1" applyBorder="1" applyAlignment="1" applyProtection="1">
      <alignment horizontal="center"/>
      <protection locked="0"/>
    </xf>
    <xf numFmtId="44" fontId="0" fillId="0" borderId="64" xfId="0" applyNumberFormat="1" applyFont="1" applyBorder="1" applyAlignment="1">
      <alignment horizontal="center"/>
    </xf>
    <xf numFmtId="0" fontId="0" fillId="0" borderId="63" xfId="0" applyBorder="1" applyAlignment="1">
      <alignment vertical="center"/>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64" xfId="0" applyFont="1" applyBorder="1" applyAlignment="1">
      <alignment horizontal="center" vertical="center"/>
    </xf>
    <xf numFmtId="0" fontId="0" fillId="0" borderId="0" xfId="0" applyBorder="1" applyAlignment="1">
      <alignment horizontal="center" vertical="center"/>
    </xf>
    <xf numFmtId="0" fontId="6" fillId="7" borderId="2" xfId="0" applyFont="1" applyFill="1" applyBorder="1" applyAlignment="1">
      <alignment vertical="center"/>
    </xf>
    <xf numFmtId="0" fontId="0" fillId="7" borderId="7" xfId="0" applyFill="1" applyBorder="1" applyAlignment="1">
      <alignment vertical="center"/>
    </xf>
    <xf numFmtId="0" fontId="0" fillId="0" borderId="71" xfId="0" applyBorder="1" applyAlignment="1">
      <alignment vertical="center"/>
    </xf>
    <xf numFmtId="164" fontId="2" fillId="0" borderId="52" xfId="0" applyNumberFormat="1" applyFont="1" applyBorder="1" applyAlignment="1">
      <alignment horizontal="center" vertical="center"/>
    </xf>
    <xf numFmtId="164" fontId="2" fillId="0" borderId="52" xfId="0" applyNumberFormat="1" applyFont="1" applyBorder="1" applyAlignment="1">
      <alignment horizontal="center" vertical="center" wrapText="1"/>
    </xf>
    <xf numFmtId="0" fontId="2" fillId="0" borderId="52" xfId="0" applyFont="1" applyBorder="1" applyAlignment="1">
      <alignment horizontal="center" vertical="center"/>
    </xf>
    <xf numFmtId="0" fontId="2" fillId="0" borderId="72" xfId="0" applyFont="1" applyBorder="1" applyAlignment="1">
      <alignment horizontal="center" vertical="center"/>
    </xf>
    <xf numFmtId="0" fontId="2" fillId="0" borderId="7" xfId="0" applyFont="1" applyFill="1" applyBorder="1" applyAlignment="1">
      <alignment vertical="center"/>
    </xf>
    <xf numFmtId="0" fontId="0" fillId="0" borderId="22" xfId="0" applyFill="1" applyBorder="1" applyAlignment="1">
      <alignment vertical="top" wrapText="1"/>
    </xf>
    <xf numFmtId="0" fontId="0" fillId="0" borderId="45" xfId="0" applyFill="1" applyBorder="1" applyAlignment="1">
      <alignment horizontal="left" vertical="top" wrapText="1"/>
    </xf>
    <xf numFmtId="0" fontId="0" fillId="0" borderId="22" xfId="0" applyFill="1" applyBorder="1" applyAlignment="1">
      <alignment horizontal="left" vertical="top" wrapText="1"/>
    </xf>
    <xf numFmtId="0" fontId="0" fillId="0" borderId="45"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6" fillId="0" borderId="2" xfId="0" applyFont="1" applyBorder="1"/>
    <xf numFmtId="0" fontId="6" fillId="0" borderId="5" xfId="0" applyFont="1" applyBorder="1"/>
    <xf numFmtId="164" fontId="6" fillId="3" borderId="3" xfId="1" applyNumberFormat="1" applyFont="1" applyFill="1" applyBorder="1" applyProtection="1">
      <protection locked="0"/>
    </xf>
    <xf numFmtId="164" fontId="6" fillId="3" borderId="1" xfId="1" applyNumberFormat="1" applyFont="1" applyFill="1" applyBorder="1" applyProtection="1">
      <protection locked="0"/>
    </xf>
    <xf numFmtId="164" fontId="6" fillId="4" borderId="3" xfId="1" applyNumberFormat="1" applyFont="1" applyFill="1" applyBorder="1" applyProtection="1">
      <protection locked="0"/>
    </xf>
    <xf numFmtId="164" fontId="6" fillId="4" borderId="1" xfId="1" applyNumberFormat="1" applyFont="1" applyFill="1" applyBorder="1" applyProtection="1">
      <protection locked="0"/>
    </xf>
    <xf numFmtId="0" fontId="6" fillId="0" borderId="2" xfId="0" applyFont="1" applyBorder="1" applyProtection="1">
      <protection locked="0"/>
    </xf>
    <xf numFmtId="0" fontId="6" fillId="0" borderId="5" xfId="0" applyFont="1" applyBorder="1" applyProtection="1">
      <protection locked="0"/>
    </xf>
    <xf numFmtId="0" fontId="0" fillId="0" borderId="30" xfId="0" applyBorder="1"/>
    <xf numFmtId="0" fontId="0" fillId="0" borderId="41" xfId="0" applyBorder="1"/>
    <xf numFmtId="0" fontId="0" fillId="0" borderId="21" xfId="0" applyBorder="1"/>
    <xf numFmtId="0" fontId="0" fillId="0" borderId="46" xfId="0" applyBorder="1"/>
    <xf numFmtId="0" fontId="0" fillId="0" borderId="42" xfId="0" applyBorder="1"/>
    <xf numFmtId="0" fontId="0" fillId="0" borderId="40" xfId="0" applyBorder="1"/>
    <xf numFmtId="0" fontId="2" fillId="7" borderId="27" xfId="0" applyFont="1" applyFill="1" applyBorder="1" applyAlignment="1">
      <alignment vertical="center"/>
    </xf>
    <xf numFmtId="164" fontId="0" fillId="0" borderId="59" xfId="0" applyNumberFormat="1" applyBorder="1" applyAlignment="1">
      <alignment horizontal="center"/>
    </xf>
    <xf numFmtId="164" fontId="0" fillId="0" borderId="53" xfId="0" applyNumberFormat="1" applyBorder="1" applyAlignment="1">
      <alignment horizontal="center"/>
    </xf>
    <xf numFmtId="164" fontId="0" fillId="0" borderId="54" xfId="0" applyNumberFormat="1" applyBorder="1" applyAlignment="1">
      <alignment horizontal="center"/>
    </xf>
    <xf numFmtId="0" fontId="0" fillId="7" borderId="45" xfId="0" applyFill="1" applyBorder="1" applyAlignment="1">
      <alignment horizontal="left" vertical="top" wrapText="1"/>
    </xf>
    <xf numFmtId="0" fontId="0" fillId="7" borderId="0" xfId="0" applyFill="1" applyBorder="1" applyAlignment="1">
      <alignment horizontal="left" vertical="top" wrapText="1"/>
    </xf>
    <xf numFmtId="0" fontId="0" fillId="7" borderId="22" xfId="0" applyFill="1" applyBorder="1" applyAlignment="1">
      <alignment horizontal="left" vertical="top" wrapText="1"/>
    </xf>
    <xf numFmtId="0" fontId="0" fillId="10" borderId="45" xfId="0" applyFill="1" applyBorder="1" applyAlignment="1">
      <alignment horizontal="left" wrapText="1"/>
    </xf>
    <xf numFmtId="0" fontId="0" fillId="10" borderId="0" xfId="0" applyFill="1" applyBorder="1" applyAlignment="1">
      <alignment horizontal="left" wrapText="1"/>
    </xf>
    <xf numFmtId="0" fontId="0" fillId="10" borderId="22" xfId="0" applyFill="1" applyBorder="1" applyAlignment="1">
      <alignment horizontal="left" wrapText="1"/>
    </xf>
    <xf numFmtId="0" fontId="0" fillId="10" borderId="46" xfId="0" applyFill="1" applyBorder="1" applyAlignment="1">
      <alignment horizontal="left" wrapText="1"/>
    </xf>
    <xf numFmtId="0" fontId="0" fillId="10" borderId="42" xfId="0" applyFill="1" applyBorder="1" applyAlignment="1">
      <alignment horizontal="left" wrapText="1"/>
    </xf>
    <xf numFmtId="0" fontId="0" fillId="10" borderId="40" xfId="0" applyFill="1" applyBorder="1" applyAlignment="1">
      <alignment horizontal="left" wrapText="1"/>
    </xf>
    <xf numFmtId="0" fontId="6" fillId="7" borderId="3" xfId="0" applyFont="1" applyFill="1" applyBorder="1" applyAlignment="1" applyProtection="1">
      <alignment horizontal="center"/>
      <protection locked="0"/>
    </xf>
    <xf numFmtId="0" fontId="6" fillId="7" borderId="4" xfId="0" applyFont="1" applyFill="1" applyBorder="1" applyAlignment="1" applyProtection="1">
      <alignment horizontal="center"/>
      <protection locked="0"/>
    </xf>
    <xf numFmtId="164" fontId="0" fillId="7" borderId="8" xfId="0" applyNumberFormat="1"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164" fontId="3" fillId="7" borderId="51" xfId="0" applyNumberFormat="1" applyFont="1" applyFill="1" applyBorder="1" applyAlignment="1">
      <alignment horizontal="center" vertical="center"/>
    </xf>
    <xf numFmtId="164" fontId="3" fillId="7" borderId="43" xfId="0" applyNumberFormat="1" applyFont="1" applyFill="1" applyBorder="1" applyAlignment="1">
      <alignment horizontal="center" vertical="center"/>
    </xf>
    <xf numFmtId="164" fontId="3" fillId="7" borderId="44" xfId="0" applyNumberFormat="1" applyFont="1" applyFill="1" applyBorder="1" applyAlignment="1">
      <alignment horizontal="center" vertical="center"/>
    </xf>
    <xf numFmtId="164" fontId="3" fillId="10" borderId="57" xfId="0" applyNumberFormat="1" applyFont="1" applyFill="1" applyBorder="1" applyAlignment="1">
      <alignment horizontal="center"/>
    </xf>
    <xf numFmtId="164" fontId="3" fillId="10" borderId="58" xfId="0" applyNumberFormat="1" applyFont="1" applyFill="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164" fontId="3" fillId="0" borderId="28" xfId="0" applyNumberFormat="1" applyFont="1" applyFill="1" applyBorder="1" applyAlignment="1">
      <alignment horizontal="center" vertical="center"/>
    </xf>
    <xf numFmtId="164" fontId="3" fillId="0" borderId="29" xfId="0" applyNumberFormat="1" applyFont="1" applyFill="1" applyBorder="1" applyAlignment="1">
      <alignment horizontal="center" vertical="center"/>
    </xf>
    <xf numFmtId="164" fontId="0" fillId="2" borderId="20" xfId="1" applyNumberFormat="1" applyFont="1" applyFill="1" applyBorder="1" applyAlignment="1">
      <alignment horizontal="center"/>
    </xf>
    <xf numFmtId="164" fontId="0" fillId="2" borderId="21" xfId="1" applyNumberFormat="1" applyFont="1" applyFill="1" applyBorder="1" applyAlignment="1">
      <alignment horizontal="center"/>
    </xf>
    <xf numFmtId="164" fontId="0" fillId="2" borderId="10" xfId="1" applyNumberFormat="1" applyFont="1" applyFill="1" applyBorder="1" applyAlignment="1">
      <alignment horizontal="center"/>
    </xf>
    <xf numFmtId="164" fontId="0" fillId="2" borderId="22" xfId="1" applyNumberFormat="1" applyFont="1" applyFill="1" applyBorder="1" applyAlignment="1">
      <alignment horizontal="center"/>
    </xf>
    <xf numFmtId="164" fontId="0" fillId="2" borderId="15" xfId="1" applyNumberFormat="1" applyFont="1" applyFill="1" applyBorder="1" applyAlignment="1">
      <alignment horizontal="center"/>
    </xf>
    <xf numFmtId="164" fontId="0" fillId="2" borderId="23" xfId="1" applyNumberFormat="1" applyFont="1" applyFill="1" applyBorder="1" applyAlignment="1">
      <alignment horizontal="center"/>
    </xf>
    <xf numFmtId="164" fontId="2" fillId="5" borderId="49" xfId="1" applyNumberFormat="1" applyFont="1" applyFill="1" applyBorder="1" applyAlignment="1">
      <alignment horizontal="center"/>
    </xf>
    <xf numFmtId="164" fontId="2" fillId="5" borderId="50" xfId="1" applyNumberFormat="1" applyFont="1" applyFill="1" applyBorder="1" applyAlignment="1">
      <alignment horizontal="center"/>
    </xf>
    <xf numFmtId="164" fontId="0" fillId="5" borderId="49" xfId="1" applyNumberFormat="1" applyFont="1" applyFill="1" applyBorder="1" applyAlignment="1">
      <alignment horizontal="center"/>
    </xf>
    <xf numFmtId="164" fontId="0" fillId="5" borderId="50" xfId="1" applyNumberFormat="1" applyFont="1" applyFill="1" applyBorder="1" applyAlignment="1">
      <alignment horizontal="center"/>
    </xf>
    <xf numFmtId="0" fontId="0" fillId="0" borderId="45" xfId="0" applyFill="1" applyBorder="1" applyAlignment="1">
      <alignment horizontal="left" vertical="top" wrapText="1"/>
    </xf>
    <xf numFmtId="0" fontId="0" fillId="0" borderId="0" xfId="0" applyFill="1" applyBorder="1" applyAlignment="1">
      <alignment horizontal="left" vertical="top" wrapText="1"/>
    </xf>
    <xf numFmtId="0" fontId="0" fillId="0" borderId="22" xfId="0" applyFill="1" applyBorder="1" applyAlignment="1">
      <alignment horizontal="left" vertical="top" wrapText="1"/>
    </xf>
    <xf numFmtId="0" fontId="3" fillId="0" borderId="26" xfId="0" applyFont="1" applyBorder="1" applyAlignment="1">
      <alignment horizontal="center" wrapText="1"/>
    </xf>
    <xf numFmtId="0" fontId="3" fillId="0" borderId="43" xfId="0" applyFont="1" applyBorder="1" applyAlignment="1">
      <alignment horizontal="center"/>
    </xf>
    <xf numFmtId="0" fontId="3" fillId="0" borderId="44"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0" fillId="6" borderId="45" xfId="0" applyFill="1" applyBorder="1" applyAlignment="1">
      <alignment horizontal="left" wrapText="1"/>
    </xf>
    <xf numFmtId="0" fontId="0" fillId="6" borderId="0" xfId="0" applyFill="1" applyBorder="1" applyAlignment="1">
      <alignment horizontal="left" wrapText="1"/>
    </xf>
    <xf numFmtId="0" fontId="0" fillId="6" borderId="22" xfId="0" applyFill="1" applyBorder="1" applyAlignment="1">
      <alignment horizontal="left" wrapText="1"/>
    </xf>
    <xf numFmtId="0" fontId="0" fillId="2" borderId="24" xfId="0" applyFill="1" applyBorder="1" applyAlignment="1">
      <alignment horizontal="center"/>
    </xf>
    <xf numFmtId="0" fontId="0" fillId="2" borderId="47" xfId="0" applyFill="1" applyBorder="1" applyAlignment="1">
      <alignment horizontal="center"/>
    </xf>
    <xf numFmtId="0" fontId="0" fillId="2" borderId="42" xfId="0" applyFill="1" applyBorder="1" applyAlignment="1">
      <alignment horizontal="center"/>
    </xf>
    <xf numFmtId="0" fontId="0" fillId="2" borderId="40" xfId="0" applyFill="1" applyBorder="1" applyAlignment="1">
      <alignment horizontal="center"/>
    </xf>
    <xf numFmtId="0" fontId="2" fillId="0" borderId="30"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0" fillId="3" borderId="45" xfId="0" applyFill="1" applyBorder="1" applyAlignment="1">
      <alignment horizontal="left" vertical="center" wrapText="1"/>
    </xf>
    <xf numFmtId="0" fontId="0" fillId="3" borderId="0" xfId="0" applyFill="1" applyBorder="1" applyAlignment="1">
      <alignment horizontal="left" vertical="center" wrapText="1"/>
    </xf>
    <xf numFmtId="0" fontId="0" fillId="3" borderId="22" xfId="0" applyFill="1" applyBorder="1" applyAlignment="1">
      <alignment horizontal="left" vertical="center" wrapText="1"/>
    </xf>
    <xf numFmtId="0" fontId="0" fillId="4" borderId="45" xfId="0" applyFill="1" applyBorder="1" applyAlignment="1">
      <alignment horizontal="left" vertical="center" wrapText="1"/>
    </xf>
    <xf numFmtId="0" fontId="0" fillId="4" borderId="0" xfId="0" applyFill="1" applyBorder="1" applyAlignment="1">
      <alignment horizontal="left" vertical="center" wrapText="1"/>
    </xf>
    <xf numFmtId="0" fontId="0" fillId="4" borderId="22" xfId="0" applyFill="1" applyBorder="1" applyAlignment="1">
      <alignment horizontal="left" vertical="center" wrapText="1"/>
    </xf>
    <xf numFmtId="0" fontId="0" fillId="5" borderId="45" xfId="0" applyFill="1" applyBorder="1" applyAlignment="1">
      <alignment horizontal="left"/>
    </xf>
    <xf numFmtId="0" fontId="0" fillId="5" borderId="0" xfId="0" applyFill="1" applyBorder="1" applyAlignment="1">
      <alignment horizontal="left"/>
    </xf>
    <xf numFmtId="0" fontId="0" fillId="5" borderId="22" xfId="0" applyFill="1" applyBorder="1" applyAlignment="1">
      <alignment horizontal="left"/>
    </xf>
    <xf numFmtId="0" fontId="0" fillId="0" borderId="45" xfId="0" applyFill="1" applyBorder="1" applyAlignment="1">
      <alignment horizontal="left" wrapText="1"/>
    </xf>
    <xf numFmtId="0" fontId="0" fillId="0" borderId="0" xfId="0" applyFill="1" applyBorder="1" applyAlignment="1">
      <alignment horizontal="left" wrapText="1"/>
    </xf>
    <xf numFmtId="0" fontId="0" fillId="0" borderId="22" xfId="0" applyFill="1" applyBorder="1" applyAlignment="1">
      <alignment horizontal="left" wrapText="1"/>
    </xf>
    <xf numFmtId="0" fontId="5" fillId="0" borderId="67" xfId="0" applyFont="1" applyBorder="1" applyAlignment="1">
      <alignment horizontal="center"/>
    </xf>
    <xf numFmtId="0" fontId="5" fillId="0" borderId="68" xfId="0" applyFont="1" applyBorder="1" applyAlignment="1">
      <alignment horizontal="center"/>
    </xf>
    <xf numFmtId="0" fontId="5" fillId="0" borderId="69" xfId="0" applyFont="1" applyBorder="1" applyAlignment="1">
      <alignment horizontal="center"/>
    </xf>
    <xf numFmtId="164" fontId="2" fillId="7" borderId="51" xfId="0" applyNumberFormat="1" applyFont="1" applyFill="1" applyBorder="1" applyAlignment="1">
      <alignment horizontal="center" vertical="center"/>
    </xf>
    <xf numFmtId="164" fontId="2" fillId="7" borderId="43" xfId="0" applyNumberFormat="1" applyFont="1" applyFill="1" applyBorder="1" applyAlignment="1">
      <alignment horizontal="center" vertical="center"/>
    </xf>
    <xf numFmtId="164" fontId="2" fillId="7" borderId="44" xfId="0" applyNumberFormat="1" applyFont="1" applyFill="1" applyBorder="1" applyAlignment="1">
      <alignment horizontal="center" vertical="center"/>
    </xf>
    <xf numFmtId="0" fontId="6" fillId="7" borderId="3"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164" fontId="0" fillId="7" borderId="8" xfId="0" applyNumberFormat="1"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22" xfId="0" applyFont="1" applyBorder="1" applyAlignment="1">
      <alignment horizontal="center" vertical="center"/>
    </xf>
    <xf numFmtId="164" fontId="7" fillId="0" borderId="8"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5" borderId="20" xfId="0" applyFill="1" applyBorder="1" applyAlignment="1">
      <alignment horizontal="center"/>
    </xf>
    <xf numFmtId="0" fontId="0" fillId="5" borderId="41" xfId="0" applyFill="1" applyBorder="1" applyAlignment="1">
      <alignment horizontal="center"/>
    </xf>
    <xf numFmtId="0" fontId="0" fillId="5" borderId="21" xfId="0" applyFill="1" applyBorder="1" applyAlignment="1">
      <alignment horizontal="center"/>
    </xf>
    <xf numFmtId="0" fontId="0" fillId="5" borderId="39" xfId="0" applyFill="1" applyBorder="1" applyAlignment="1">
      <alignment horizontal="center"/>
    </xf>
    <xf numFmtId="0" fontId="0" fillId="5" borderId="42" xfId="0" applyFill="1" applyBorder="1" applyAlignment="1">
      <alignment horizontal="center"/>
    </xf>
    <xf numFmtId="0" fontId="0" fillId="5" borderId="40" xfId="0" applyFill="1" applyBorder="1" applyAlignment="1">
      <alignment horizontal="center"/>
    </xf>
    <xf numFmtId="164" fontId="0" fillId="0" borderId="37" xfId="1" applyNumberFormat="1" applyFont="1" applyFill="1" applyBorder="1" applyAlignment="1">
      <alignment horizontal="center"/>
    </xf>
    <xf numFmtId="164" fontId="0" fillId="0" borderId="35" xfId="1" applyNumberFormat="1" applyFont="1" applyFill="1" applyBorder="1" applyAlignment="1">
      <alignment horizontal="center"/>
    </xf>
    <xf numFmtId="164" fontId="0" fillId="0" borderId="38" xfId="1" applyNumberFormat="1" applyFont="1" applyFill="1" applyBorder="1" applyAlignment="1">
      <alignment horizontal="center"/>
    </xf>
    <xf numFmtId="164" fontId="2" fillId="0" borderId="37" xfId="1" applyNumberFormat="1" applyFont="1" applyFill="1" applyBorder="1" applyAlignment="1">
      <alignment horizontal="center"/>
    </xf>
    <xf numFmtId="164" fontId="2" fillId="0" borderId="35" xfId="1" applyNumberFormat="1" applyFont="1" applyFill="1" applyBorder="1" applyAlignment="1">
      <alignment horizontal="center"/>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434587</xdr:colOff>
      <xdr:row>2</xdr:row>
      <xdr:rowOff>76201</xdr:rowOff>
    </xdr:to>
    <xdr:pic>
      <xdr:nvPicPr>
        <xdr:cNvPr id="2" name="Image 1">
          <a:extLst>
            <a:ext uri="{FF2B5EF4-FFF2-40B4-BE49-F238E27FC236}">
              <a16:creationId xmlns:a16="http://schemas.microsoft.com/office/drawing/2014/main" id="{92949212-2B6E-490E-81DC-85B62A4D5651}"/>
            </a:ext>
          </a:extLst>
        </xdr:cNvPr>
        <xdr:cNvPicPr>
          <a:picLocks noChangeAspect="1"/>
        </xdr:cNvPicPr>
      </xdr:nvPicPr>
      <xdr:blipFill>
        <a:blip xmlns:r="http://schemas.openxmlformats.org/officeDocument/2006/relationships" r:embed="rId1"/>
        <a:stretch>
          <a:fillRect/>
        </a:stretch>
      </xdr:blipFill>
      <xdr:spPr>
        <a:xfrm>
          <a:off x="0" y="1"/>
          <a:ext cx="1196587" cy="438150"/>
        </a:xfrm>
        <a:prstGeom prst="rect">
          <a:avLst/>
        </a:prstGeom>
      </xdr:spPr>
    </xdr:pic>
    <xdr:clientData/>
  </xdr:twoCellAnchor>
  <xdr:twoCellAnchor editAs="oneCell">
    <xdr:from>
      <xdr:col>1</xdr:col>
      <xdr:colOff>464866</xdr:colOff>
      <xdr:row>0</xdr:row>
      <xdr:rowOff>19049</xdr:rowOff>
    </xdr:from>
    <xdr:to>
      <xdr:col>1</xdr:col>
      <xdr:colOff>1028699</xdr:colOff>
      <xdr:row>4</xdr:row>
      <xdr:rowOff>133619</xdr:rowOff>
    </xdr:to>
    <xdr:pic>
      <xdr:nvPicPr>
        <xdr:cNvPr id="3" name="Image 2">
          <a:extLst>
            <a:ext uri="{FF2B5EF4-FFF2-40B4-BE49-F238E27FC236}">
              <a16:creationId xmlns:a16="http://schemas.microsoft.com/office/drawing/2014/main" id="{A92C41D7-79BF-9E82-B6A3-BA09D324140C}"/>
            </a:ext>
          </a:extLst>
        </xdr:cNvPr>
        <xdr:cNvPicPr>
          <a:picLocks noChangeAspect="1"/>
        </xdr:cNvPicPr>
      </xdr:nvPicPr>
      <xdr:blipFill>
        <a:blip xmlns:r="http://schemas.openxmlformats.org/officeDocument/2006/relationships" r:embed="rId2"/>
        <a:stretch>
          <a:fillRect/>
        </a:stretch>
      </xdr:blipFill>
      <xdr:spPr>
        <a:xfrm>
          <a:off x="1226866" y="19049"/>
          <a:ext cx="563833" cy="838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434587</xdr:colOff>
      <xdr:row>2</xdr:row>
      <xdr:rowOff>76201</xdr:rowOff>
    </xdr:to>
    <xdr:pic>
      <xdr:nvPicPr>
        <xdr:cNvPr id="2" name="Image 1">
          <a:extLst>
            <a:ext uri="{FF2B5EF4-FFF2-40B4-BE49-F238E27FC236}">
              <a16:creationId xmlns:a16="http://schemas.microsoft.com/office/drawing/2014/main" id="{D59EBE2E-1193-4C5D-911C-AAAEFBC4D33B}"/>
            </a:ext>
          </a:extLst>
        </xdr:cNvPr>
        <xdr:cNvPicPr>
          <a:picLocks noChangeAspect="1"/>
        </xdr:cNvPicPr>
      </xdr:nvPicPr>
      <xdr:blipFill>
        <a:blip xmlns:r="http://schemas.openxmlformats.org/officeDocument/2006/relationships" r:embed="rId1"/>
        <a:stretch>
          <a:fillRect/>
        </a:stretch>
      </xdr:blipFill>
      <xdr:spPr>
        <a:xfrm>
          <a:off x="0" y="1"/>
          <a:ext cx="1196587" cy="457200"/>
        </a:xfrm>
        <a:prstGeom prst="rect">
          <a:avLst/>
        </a:prstGeom>
      </xdr:spPr>
    </xdr:pic>
    <xdr:clientData/>
  </xdr:twoCellAnchor>
  <xdr:twoCellAnchor editAs="oneCell">
    <xdr:from>
      <xdr:col>1</xdr:col>
      <xdr:colOff>464866</xdr:colOff>
      <xdr:row>0</xdr:row>
      <xdr:rowOff>19049</xdr:rowOff>
    </xdr:from>
    <xdr:to>
      <xdr:col>1</xdr:col>
      <xdr:colOff>1028699</xdr:colOff>
      <xdr:row>4</xdr:row>
      <xdr:rowOff>133619</xdr:rowOff>
    </xdr:to>
    <xdr:pic>
      <xdr:nvPicPr>
        <xdr:cNvPr id="3" name="Image 2">
          <a:extLst>
            <a:ext uri="{FF2B5EF4-FFF2-40B4-BE49-F238E27FC236}">
              <a16:creationId xmlns:a16="http://schemas.microsoft.com/office/drawing/2014/main" id="{31F83CFF-54BC-4B2C-A457-BAA23F798406}"/>
            </a:ext>
          </a:extLst>
        </xdr:cNvPr>
        <xdr:cNvPicPr>
          <a:picLocks noChangeAspect="1"/>
        </xdr:cNvPicPr>
      </xdr:nvPicPr>
      <xdr:blipFill>
        <a:blip xmlns:r="http://schemas.openxmlformats.org/officeDocument/2006/relationships" r:embed="rId2"/>
        <a:stretch>
          <a:fillRect/>
        </a:stretch>
      </xdr:blipFill>
      <xdr:spPr>
        <a:xfrm>
          <a:off x="1226866" y="19049"/>
          <a:ext cx="563833" cy="876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1162050</xdr:colOff>
      <xdr:row>2</xdr:row>
      <xdr:rowOff>62437</xdr:rowOff>
    </xdr:to>
    <xdr:pic>
      <xdr:nvPicPr>
        <xdr:cNvPr id="2" name="Image 1">
          <a:extLst>
            <a:ext uri="{FF2B5EF4-FFF2-40B4-BE49-F238E27FC236}">
              <a16:creationId xmlns:a16="http://schemas.microsoft.com/office/drawing/2014/main" id="{02DE32FC-C46B-5131-A13E-17FF6F9DD19C}"/>
            </a:ext>
          </a:extLst>
        </xdr:cNvPr>
        <xdr:cNvPicPr>
          <a:picLocks noChangeAspect="1"/>
        </xdr:cNvPicPr>
      </xdr:nvPicPr>
      <xdr:blipFill>
        <a:blip xmlns:r="http://schemas.openxmlformats.org/officeDocument/2006/relationships" r:embed="rId1"/>
        <a:stretch>
          <a:fillRect/>
        </a:stretch>
      </xdr:blipFill>
      <xdr:spPr>
        <a:xfrm>
          <a:off x="0" y="0"/>
          <a:ext cx="1162050" cy="424387"/>
        </a:xfrm>
        <a:prstGeom prst="rect">
          <a:avLst/>
        </a:prstGeom>
      </xdr:spPr>
    </xdr:pic>
    <xdr:clientData/>
  </xdr:twoCellAnchor>
  <xdr:twoCellAnchor editAs="oneCell">
    <xdr:from>
      <xdr:col>1</xdr:col>
      <xdr:colOff>1247775</xdr:colOff>
      <xdr:row>0</xdr:row>
      <xdr:rowOff>0</xdr:rowOff>
    </xdr:from>
    <xdr:to>
      <xdr:col>1</xdr:col>
      <xdr:colOff>1808433</xdr:colOff>
      <xdr:row>4</xdr:row>
      <xdr:rowOff>101870</xdr:rowOff>
    </xdr:to>
    <xdr:pic>
      <xdr:nvPicPr>
        <xdr:cNvPr id="3" name="Image 2">
          <a:extLst>
            <a:ext uri="{FF2B5EF4-FFF2-40B4-BE49-F238E27FC236}">
              <a16:creationId xmlns:a16="http://schemas.microsoft.com/office/drawing/2014/main" id="{FA5BF116-461D-48C3-AA11-809B8FDF5128}"/>
            </a:ext>
          </a:extLst>
        </xdr:cNvPr>
        <xdr:cNvPicPr>
          <a:picLocks noChangeAspect="1"/>
        </xdr:cNvPicPr>
      </xdr:nvPicPr>
      <xdr:blipFill>
        <a:blip xmlns:r="http://schemas.openxmlformats.org/officeDocument/2006/relationships" r:embed="rId2"/>
        <a:stretch>
          <a:fillRect/>
        </a:stretch>
      </xdr:blipFill>
      <xdr:spPr>
        <a:xfrm>
          <a:off x="1247775" y="0"/>
          <a:ext cx="560658" cy="825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1162050</xdr:colOff>
      <xdr:row>2</xdr:row>
      <xdr:rowOff>62437</xdr:rowOff>
    </xdr:to>
    <xdr:pic>
      <xdr:nvPicPr>
        <xdr:cNvPr id="2" name="Image 1">
          <a:extLst>
            <a:ext uri="{FF2B5EF4-FFF2-40B4-BE49-F238E27FC236}">
              <a16:creationId xmlns:a16="http://schemas.microsoft.com/office/drawing/2014/main" id="{B291B12F-126A-404F-8040-F973524ACADF}"/>
            </a:ext>
          </a:extLst>
        </xdr:cNvPr>
        <xdr:cNvPicPr>
          <a:picLocks noChangeAspect="1"/>
        </xdr:cNvPicPr>
      </xdr:nvPicPr>
      <xdr:blipFill>
        <a:blip xmlns:r="http://schemas.openxmlformats.org/officeDocument/2006/relationships" r:embed="rId1"/>
        <a:stretch>
          <a:fillRect/>
        </a:stretch>
      </xdr:blipFill>
      <xdr:spPr>
        <a:xfrm>
          <a:off x="762000" y="0"/>
          <a:ext cx="1162050" cy="443437"/>
        </a:xfrm>
        <a:prstGeom prst="rect">
          <a:avLst/>
        </a:prstGeom>
      </xdr:spPr>
    </xdr:pic>
    <xdr:clientData/>
  </xdr:twoCellAnchor>
  <xdr:twoCellAnchor editAs="oneCell">
    <xdr:from>
      <xdr:col>1</xdr:col>
      <xdr:colOff>1247775</xdr:colOff>
      <xdr:row>0</xdr:row>
      <xdr:rowOff>0</xdr:rowOff>
    </xdr:from>
    <xdr:to>
      <xdr:col>1</xdr:col>
      <xdr:colOff>1808433</xdr:colOff>
      <xdr:row>4</xdr:row>
      <xdr:rowOff>101870</xdr:rowOff>
    </xdr:to>
    <xdr:pic>
      <xdr:nvPicPr>
        <xdr:cNvPr id="3" name="Image 2">
          <a:extLst>
            <a:ext uri="{FF2B5EF4-FFF2-40B4-BE49-F238E27FC236}">
              <a16:creationId xmlns:a16="http://schemas.microsoft.com/office/drawing/2014/main" id="{B1867E2B-4179-41E4-906C-1F6FE77B8338}"/>
            </a:ext>
          </a:extLst>
        </xdr:cNvPr>
        <xdr:cNvPicPr>
          <a:picLocks noChangeAspect="1"/>
        </xdr:cNvPicPr>
      </xdr:nvPicPr>
      <xdr:blipFill>
        <a:blip xmlns:r="http://schemas.openxmlformats.org/officeDocument/2006/relationships" r:embed="rId2"/>
        <a:stretch>
          <a:fillRect/>
        </a:stretch>
      </xdr:blipFill>
      <xdr:spPr>
        <a:xfrm>
          <a:off x="2009775" y="0"/>
          <a:ext cx="560658" cy="86387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B952B-6479-4862-968E-CC427F37A57A}">
  <dimension ref="B5:R59"/>
  <sheetViews>
    <sheetView showGridLines="0" tabSelected="1" topLeftCell="A11" zoomScaleNormal="100" workbookViewId="0">
      <selection activeCell="F10" sqref="F10"/>
    </sheetView>
  </sheetViews>
  <sheetFormatPr baseColWidth="10" defaultRowHeight="15" x14ac:dyDescent="0.25"/>
  <cols>
    <col min="2" max="2" width="59.5703125" customWidth="1"/>
    <col min="3" max="3" width="15.85546875" customWidth="1"/>
    <col min="4" max="4" width="17.28515625" bestFit="1" customWidth="1"/>
    <col min="5" max="8" width="15.85546875" customWidth="1"/>
  </cols>
  <sheetData>
    <row r="5" spans="2:17" ht="15.75" thickBot="1" x14ac:dyDescent="0.3"/>
    <row r="6" spans="2:17" ht="37.5" customHeight="1" thickBot="1" x14ac:dyDescent="0.3">
      <c r="B6" s="185" t="s">
        <v>12</v>
      </c>
      <c r="C6" s="186"/>
      <c r="D6" s="186"/>
      <c r="E6" s="186"/>
      <c r="F6" s="186"/>
      <c r="G6" s="186"/>
      <c r="H6" s="187"/>
    </row>
    <row r="7" spans="2:17" ht="37.5" customHeight="1" thickBot="1" x14ac:dyDescent="0.3">
      <c r="B7" s="64"/>
      <c r="C7" s="65"/>
      <c r="D7" s="65"/>
      <c r="E7" s="65"/>
      <c r="F7" s="65"/>
      <c r="G7" s="65"/>
      <c r="H7" s="65"/>
    </row>
    <row r="8" spans="2:17" ht="15.75" x14ac:dyDescent="0.25">
      <c r="B8" s="67" t="s">
        <v>42</v>
      </c>
      <c r="C8" s="66">
        <v>0.9</v>
      </c>
      <c r="D8" s="65"/>
      <c r="H8" s="65"/>
    </row>
    <row r="9" spans="2:17" ht="16.5" thickBot="1" x14ac:dyDescent="0.3">
      <c r="B9" s="100" t="s">
        <v>43</v>
      </c>
      <c r="C9" s="101">
        <v>0.5</v>
      </c>
      <c r="D9" s="65"/>
      <c r="E9" s="65"/>
      <c r="F9" s="65"/>
      <c r="G9" s="65"/>
      <c r="H9" s="65"/>
    </row>
    <row r="10" spans="2:17" ht="37.5" customHeight="1" x14ac:dyDescent="0.25">
      <c r="B10" s="64"/>
      <c r="C10" s="65"/>
      <c r="D10" s="65"/>
      <c r="E10" s="65"/>
      <c r="F10" s="65"/>
      <c r="G10" s="65"/>
      <c r="H10" s="65"/>
    </row>
    <row r="11" spans="2:17" ht="15.75" x14ac:dyDescent="0.25">
      <c r="B11" s="213" t="s">
        <v>51</v>
      </c>
      <c r="C11" s="214"/>
      <c r="D11" s="215"/>
    </row>
    <row r="12" spans="2:17" ht="15.75" thickBot="1" x14ac:dyDescent="0.3"/>
    <row r="13" spans="2:17" ht="16.5" thickBot="1" x14ac:dyDescent="0.3">
      <c r="C13" s="188" t="s">
        <v>9</v>
      </c>
      <c r="D13" s="189"/>
      <c r="E13" s="190"/>
      <c r="F13" s="188" t="s">
        <v>10</v>
      </c>
      <c r="G13" s="189"/>
      <c r="H13" s="190"/>
      <c r="J13" s="198" t="s">
        <v>13</v>
      </c>
      <c r="K13" s="199"/>
      <c r="L13" s="199"/>
      <c r="M13" s="199"/>
      <c r="N13" s="199"/>
      <c r="O13" s="199"/>
      <c r="P13" s="199"/>
      <c r="Q13" s="200"/>
    </row>
    <row r="14" spans="2:17" s="1" customFormat="1" ht="30.75" customHeight="1" thickBot="1" x14ac:dyDescent="0.3">
      <c r="B14" s="33"/>
      <c r="C14" s="34" t="s">
        <v>8</v>
      </c>
      <c r="D14" s="35" t="s">
        <v>7</v>
      </c>
      <c r="E14" s="36" t="s">
        <v>5</v>
      </c>
      <c r="F14" s="34" t="s">
        <v>8</v>
      </c>
      <c r="G14" s="35" t="s">
        <v>7</v>
      </c>
      <c r="H14" s="36" t="s">
        <v>5</v>
      </c>
      <c r="J14" s="201" t="s">
        <v>28</v>
      </c>
      <c r="K14" s="202"/>
      <c r="L14" s="202"/>
      <c r="M14" s="202"/>
      <c r="N14" s="202"/>
      <c r="O14" s="202"/>
      <c r="P14" s="202"/>
      <c r="Q14" s="203"/>
    </row>
    <row r="15" spans="2:17" ht="15" customHeight="1" x14ac:dyDescent="0.25">
      <c r="B15" s="91" t="s">
        <v>0</v>
      </c>
      <c r="C15" s="94">
        <v>2000</v>
      </c>
      <c r="D15" s="14"/>
      <c r="E15" s="15"/>
      <c r="F15" s="96">
        <f>C15/2</f>
        <v>1000</v>
      </c>
      <c r="G15" s="14"/>
      <c r="H15" s="15"/>
      <c r="J15" s="201"/>
      <c r="K15" s="202"/>
      <c r="L15" s="202"/>
      <c r="M15" s="202"/>
      <c r="N15" s="202"/>
      <c r="O15" s="202"/>
      <c r="P15" s="202"/>
      <c r="Q15" s="203"/>
    </row>
    <row r="16" spans="2:17" x14ac:dyDescent="0.25">
      <c r="B16" s="92" t="s">
        <v>1</v>
      </c>
      <c r="C16" s="95"/>
      <c r="D16" s="16"/>
      <c r="E16" s="17"/>
      <c r="F16" s="97"/>
      <c r="G16" s="16"/>
      <c r="H16" s="17"/>
      <c r="J16" s="201"/>
      <c r="K16" s="202"/>
      <c r="L16" s="202"/>
      <c r="M16" s="202"/>
      <c r="N16" s="202"/>
      <c r="O16" s="202"/>
      <c r="P16" s="202"/>
      <c r="Q16" s="203"/>
    </row>
    <row r="17" spans="2:17" x14ac:dyDescent="0.25">
      <c r="B17" s="92" t="s">
        <v>2</v>
      </c>
      <c r="C17" s="95"/>
      <c r="D17" s="16"/>
      <c r="E17" s="17"/>
      <c r="F17" s="97">
        <f>C17/2</f>
        <v>0</v>
      </c>
      <c r="G17" s="16"/>
      <c r="H17" s="17"/>
      <c r="J17" s="201"/>
      <c r="K17" s="202"/>
      <c r="L17" s="202"/>
      <c r="M17" s="202"/>
      <c r="N17" s="202"/>
      <c r="O17" s="202"/>
      <c r="P17" s="202"/>
      <c r="Q17" s="203"/>
    </row>
    <row r="18" spans="2:17" x14ac:dyDescent="0.25">
      <c r="B18" s="39" t="s">
        <v>24</v>
      </c>
      <c r="C18" s="44">
        <f>SUM(C15:C17)</f>
        <v>2000</v>
      </c>
      <c r="D18" s="16"/>
      <c r="E18" s="17"/>
      <c r="F18" s="44">
        <f>SUM(F15:F17)</f>
        <v>1000</v>
      </c>
      <c r="G18" s="16"/>
      <c r="H18" s="17"/>
      <c r="J18" s="28"/>
      <c r="K18" s="6"/>
      <c r="L18" s="6"/>
      <c r="M18" s="6"/>
      <c r="N18" s="6"/>
      <c r="O18" s="6"/>
      <c r="P18" s="6"/>
      <c r="Q18" s="29"/>
    </row>
    <row r="19" spans="2:17" x14ac:dyDescent="0.25">
      <c r="B19" s="37" t="s">
        <v>15</v>
      </c>
      <c r="C19" s="30">
        <f>-(D19*E19)</f>
        <v>-222</v>
      </c>
      <c r="D19" s="23">
        <f>C18</f>
        <v>2000</v>
      </c>
      <c r="E19" s="25">
        <v>0.111</v>
      </c>
      <c r="F19" s="30">
        <f>-(G19*H19)</f>
        <v>-111</v>
      </c>
      <c r="G19" s="23">
        <f>F18</f>
        <v>1000</v>
      </c>
      <c r="H19" s="25">
        <v>0.111</v>
      </c>
      <c r="J19" s="204" t="s">
        <v>14</v>
      </c>
      <c r="K19" s="205"/>
      <c r="L19" s="205"/>
      <c r="M19" s="205"/>
      <c r="N19" s="205"/>
      <c r="O19" s="205"/>
      <c r="P19" s="205"/>
      <c r="Q19" s="206"/>
    </row>
    <row r="20" spans="2:17" x14ac:dyDescent="0.25">
      <c r="B20" s="37" t="s">
        <v>16</v>
      </c>
      <c r="C20" s="30">
        <f>-(D20*E20)</f>
        <v>-133.62</v>
      </c>
      <c r="D20" s="23">
        <f>C18*0.9825</f>
        <v>1965</v>
      </c>
      <c r="E20" s="25">
        <v>6.8000000000000005E-2</v>
      </c>
      <c r="F20" s="30">
        <f>-(G20*H20)</f>
        <v>-66.81</v>
      </c>
      <c r="G20" s="23">
        <f>F18*0.9825</f>
        <v>982.5</v>
      </c>
      <c r="H20" s="25">
        <v>6.8000000000000005E-2</v>
      </c>
      <c r="J20" s="204"/>
      <c r="K20" s="205"/>
      <c r="L20" s="205"/>
      <c r="M20" s="205"/>
      <c r="N20" s="205"/>
      <c r="O20" s="205"/>
      <c r="P20" s="205"/>
      <c r="Q20" s="206"/>
    </row>
    <row r="21" spans="2:17" x14ac:dyDescent="0.25">
      <c r="B21" s="37" t="s">
        <v>17</v>
      </c>
      <c r="C21" s="30">
        <f>-(D21*E21)</f>
        <v>-47.160000000000004</v>
      </c>
      <c r="D21" s="23">
        <f>$C$18*0.9825</f>
        <v>1965</v>
      </c>
      <c r="E21" s="25">
        <v>2.4E-2</v>
      </c>
      <c r="F21" s="30">
        <f>-(G21*H21)</f>
        <v>-23.580000000000002</v>
      </c>
      <c r="G21" s="23">
        <f>F18*0.9825</f>
        <v>982.5</v>
      </c>
      <c r="H21" s="25">
        <v>2.4E-2</v>
      </c>
      <c r="J21" s="204"/>
      <c r="K21" s="205"/>
      <c r="L21" s="205"/>
      <c r="M21" s="205"/>
      <c r="N21" s="205"/>
      <c r="O21" s="205"/>
      <c r="P21" s="205"/>
      <c r="Q21" s="206"/>
    </row>
    <row r="22" spans="2:17" ht="15.75" thickBot="1" x14ac:dyDescent="0.3">
      <c r="B22" s="38" t="s">
        <v>18</v>
      </c>
      <c r="C22" s="32">
        <f>-(D22*E22)</f>
        <v>-9.8250000000000011</v>
      </c>
      <c r="D22" s="26">
        <f>$C$18*0.9825</f>
        <v>1965</v>
      </c>
      <c r="E22" s="27">
        <v>5.0000000000000001E-3</v>
      </c>
      <c r="F22" s="32">
        <f>-(G22*H22)</f>
        <v>-4.9125000000000005</v>
      </c>
      <c r="G22" s="23">
        <f>F18*0.9825</f>
        <v>982.5</v>
      </c>
      <c r="H22" s="27">
        <v>5.0000000000000001E-3</v>
      </c>
      <c r="J22" s="204"/>
      <c r="K22" s="205"/>
      <c r="L22" s="205"/>
      <c r="M22" s="205"/>
      <c r="N22" s="205"/>
      <c r="O22" s="205"/>
      <c r="P22" s="205"/>
      <c r="Q22" s="206"/>
    </row>
    <row r="23" spans="2:17" ht="15.75" thickBot="1" x14ac:dyDescent="0.3">
      <c r="B23" s="40" t="s">
        <v>34</v>
      </c>
      <c r="C23" s="41">
        <f>SUM(C18:C22)</f>
        <v>1587.395</v>
      </c>
      <c r="D23" s="42"/>
      <c r="E23" s="43"/>
      <c r="F23" s="41">
        <f>SUM(F18:F22)</f>
        <v>793.69749999999999</v>
      </c>
      <c r="G23" s="18"/>
      <c r="H23" s="19"/>
      <c r="J23" s="28"/>
      <c r="K23" s="6"/>
      <c r="L23" s="6"/>
      <c r="M23" s="6"/>
      <c r="N23" s="6"/>
      <c r="O23" s="6"/>
      <c r="P23" s="6"/>
      <c r="Q23" s="29"/>
    </row>
    <row r="24" spans="2:17" ht="15" customHeight="1" x14ac:dyDescent="0.25">
      <c r="B24" s="102" t="s">
        <v>3</v>
      </c>
      <c r="C24" s="99"/>
      <c r="D24" s="172"/>
      <c r="E24" s="173"/>
      <c r="F24" s="98">
        <f>C24/2</f>
        <v>0</v>
      </c>
      <c r="G24" s="172"/>
      <c r="H24" s="173"/>
      <c r="J24" s="28"/>
      <c r="K24" s="6"/>
      <c r="L24" s="6"/>
      <c r="M24" s="6"/>
      <c r="N24" s="6"/>
      <c r="O24" s="6"/>
      <c r="P24" s="6"/>
      <c r="Q24" s="29"/>
    </row>
    <row r="25" spans="2:17" ht="15" customHeight="1" x14ac:dyDescent="0.25">
      <c r="B25" s="103" t="s">
        <v>4</v>
      </c>
      <c r="C25" s="95"/>
      <c r="D25" s="174"/>
      <c r="E25" s="175"/>
      <c r="F25" s="97">
        <f>C25/2</f>
        <v>0</v>
      </c>
      <c r="G25" s="174"/>
      <c r="H25" s="175"/>
      <c r="J25" s="207" t="s">
        <v>29</v>
      </c>
      <c r="K25" s="208"/>
      <c r="L25" s="208"/>
      <c r="M25" s="208"/>
      <c r="N25" s="208"/>
      <c r="O25" s="208"/>
      <c r="P25" s="208"/>
      <c r="Q25" s="209"/>
    </row>
    <row r="26" spans="2:17" ht="15" customHeight="1" x14ac:dyDescent="0.25">
      <c r="B26" s="103" t="s">
        <v>11</v>
      </c>
      <c r="C26" s="95">
        <v>500</v>
      </c>
      <c r="D26" s="174"/>
      <c r="E26" s="175"/>
      <c r="F26" s="97">
        <f>C26/2</f>
        <v>250</v>
      </c>
      <c r="G26" s="174"/>
      <c r="H26" s="175"/>
      <c r="J26" s="28"/>
      <c r="K26" s="6"/>
      <c r="L26" s="6"/>
      <c r="M26" s="6"/>
      <c r="N26" s="6"/>
      <c r="O26" s="6"/>
      <c r="P26" s="6"/>
      <c r="Q26" s="29"/>
    </row>
    <row r="27" spans="2:17" x14ac:dyDescent="0.25">
      <c r="B27" s="104"/>
      <c r="C27" s="95"/>
      <c r="D27" s="174"/>
      <c r="E27" s="175"/>
      <c r="F27" s="97"/>
      <c r="G27" s="174"/>
      <c r="H27" s="175"/>
      <c r="J27" s="28"/>
      <c r="K27" s="6"/>
      <c r="L27" s="6"/>
      <c r="M27" s="6"/>
      <c r="N27" s="6"/>
      <c r="O27" s="6"/>
      <c r="P27" s="6"/>
      <c r="Q27" s="29"/>
    </row>
    <row r="28" spans="2:17" x14ac:dyDescent="0.25">
      <c r="B28" s="104"/>
      <c r="C28" s="95"/>
      <c r="D28" s="174"/>
      <c r="E28" s="175"/>
      <c r="F28" s="97"/>
      <c r="G28" s="174"/>
      <c r="H28" s="175"/>
      <c r="J28" s="210"/>
      <c r="K28" s="211"/>
      <c r="L28" s="211"/>
      <c r="M28" s="211"/>
      <c r="N28" s="211"/>
      <c r="O28" s="211"/>
      <c r="P28" s="211"/>
      <c r="Q28" s="212"/>
    </row>
    <row r="29" spans="2:17" x14ac:dyDescent="0.25">
      <c r="B29" s="104"/>
      <c r="C29" s="95"/>
      <c r="D29" s="174"/>
      <c r="E29" s="175"/>
      <c r="F29" s="97"/>
      <c r="G29" s="174"/>
      <c r="H29" s="175"/>
      <c r="J29" s="210"/>
      <c r="K29" s="211"/>
      <c r="L29" s="211"/>
      <c r="M29" s="211"/>
      <c r="N29" s="211"/>
      <c r="O29" s="211"/>
      <c r="P29" s="211"/>
      <c r="Q29" s="212"/>
    </row>
    <row r="30" spans="2:17" x14ac:dyDescent="0.25">
      <c r="B30" s="39" t="s">
        <v>24</v>
      </c>
      <c r="C30" s="44">
        <f>SUM(C24:C29)</f>
        <v>500</v>
      </c>
      <c r="D30" s="176"/>
      <c r="E30" s="177"/>
      <c r="F30" s="44">
        <f>SUM(F24:F29)</f>
        <v>250</v>
      </c>
      <c r="G30" s="176"/>
      <c r="H30" s="177"/>
      <c r="J30" s="28"/>
      <c r="K30" s="6"/>
      <c r="L30" s="6"/>
      <c r="M30" s="6"/>
      <c r="N30" s="6"/>
      <c r="O30" s="6"/>
      <c r="P30" s="6"/>
      <c r="Q30" s="29"/>
    </row>
    <row r="31" spans="2:17" x14ac:dyDescent="0.25">
      <c r="B31" s="37" t="s">
        <v>6</v>
      </c>
      <c r="C31" s="30">
        <f>-(D31*E31)</f>
        <v>-20</v>
      </c>
      <c r="D31" s="23">
        <f>IF(C30&gt;=(0.2*C15),(0.2*C15),C30)</f>
        <v>400</v>
      </c>
      <c r="E31" s="31">
        <v>0.05</v>
      </c>
      <c r="F31" s="30">
        <f>-(G31*H31)</f>
        <v>-10</v>
      </c>
      <c r="G31" s="23">
        <f>IF(F30&gt;=(0.2*F15),(0.2*F15),F30)</f>
        <v>200</v>
      </c>
      <c r="H31" s="31">
        <v>0.05</v>
      </c>
      <c r="J31" s="28"/>
      <c r="K31" s="6"/>
      <c r="L31" s="6"/>
      <c r="M31" s="6"/>
      <c r="N31" s="6"/>
      <c r="O31" s="6"/>
      <c r="P31" s="6"/>
      <c r="Q31" s="29"/>
    </row>
    <row r="32" spans="2:17" x14ac:dyDescent="0.25">
      <c r="B32" s="37" t="s">
        <v>16</v>
      </c>
      <c r="C32" s="30">
        <f>-(D32*E32)</f>
        <v>-33.405000000000001</v>
      </c>
      <c r="D32" s="23">
        <f>C30*0.9825</f>
        <v>491.25</v>
      </c>
      <c r="E32" s="25">
        <v>6.8000000000000005E-2</v>
      </c>
      <c r="F32" s="30">
        <f>-(G32*H32)</f>
        <v>-16.702500000000001</v>
      </c>
      <c r="G32" s="23">
        <f>F30*0.9825</f>
        <v>245.625</v>
      </c>
      <c r="H32" s="25">
        <v>6.8000000000000005E-2</v>
      </c>
      <c r="J32" s="210"/>
      <c r="K32" s="211"/>
      <c r="L32" s="211"/>
      <c r="M32" s="211"/>
      <c r="N32" s="211"/>
      <c r="O32" s="211"/>
      <c r="P32" s="211"/>
      <c r="Q32" s="212"/>
    </row>
    <row r="33" spans="2:17" x14ac:dyDescent="0.25">
      <c r="B33" s="37" t="s">
        <v>17</v>
      </c>
      <c r="C33" s="30">
        <f>-(D33*E33)</f>
        <v>-11.790000000000001</v>
      </c>
      <c r="D33" s="23">
        <f>C30*0.9825</f>
        <v>491.25</v>
      </c>
      <c r="E33" s="25">
        <v>2.4E-2</v>
      </c>
      <c r="F33" s="30">
        <f>-(G33*H33)</f>
        <v>-5.8950000000000005</v>
      </c>
      <c r="G33" s="23">
        <f>F30*0.9825</f>
        <v>245.625</v>
      </c>
      <c r="H33" s="25">
        <v>2.4E-2</v>
      </c>
      <c r="J33" s="210"/>
      <c r="K33" s="211"/>
      <c r="L33" s="211"/>
      <c r="M33" s="211"/>
      <c r="N33" s="211"/>
      <c r="O33" s="211"/>
      <c r="P33" s="211"/>
      <c r="Q33" s="212"/>
    </row>
    <row r="34" spans="2:17" ht="15.75" customHeight="1" thickBot="1" x14ac:dyDescent="0.3">
      <c r="B34" s="38" t="s">
        <v>18</v>
      </c>
      <c r="C34" s="32">
        <f>-(D34*E34)</f>
        <v>-2.4562500000000003</v>
      </c>
      <c r="D34" s="26">
        <f>C30*0.9825</f>
        <v>491.25</v>
      </c>
      <c r="E34" s="27">
        <v>5.0000000000000001E-3</v>
      </c>
      <c r="F34" s="32">
        <f>-(G34*H34)</f>
        <v>-1.2281250000000001</v>
      </c>
      <c r="G34" s="26">
        <f>F30*0.9825</f>
        <v>245.625</v>
      </c>
      <c r="H34" s="27">
        <v>5.0000000000000001E-3</v>
      </c>
      <c r="J34" s="191" t="s">
        <v>30</v>
      </c>
      <c r="K34" s="192"/>
      <c r="L34" s="192"/>
      <c r="M34" s="192"/>
      <c r="N34" s="192"/>
      <c r="O34" s="192"/>
      <c r="P34" s="192"/>
      <c r="Q34" s="193"/>
    </row>
    <row r="35" spans="2:17" ht="15.75" thickBot="1" x14ac:dyDescent="0.3">
      <c r="B35" s="20" t="s">
        <v>25</v>
      </c>
      <c r="C35" s="45">
        <f>SUM(C30:C34)</f>
        <v>432.34875</v>
      </c>
      <c r="D35" s="178"/>
      <c r="E35" s="179"/>
      <c r="F35" s="46">
        <f>SUM(F30:F34)</f>
        <v>216.174375</v>
      </c>
      <c r="G35" s="180"/>
      <c r="H35" s="181"/>
      <c r="J35" s="191"/>
      <c r="K35" s="192"/>
      <c r="L35" s="192"/>
      <c r="M35" s="192"/>
      <c r="N35" s="192"/>
      <c r="O35" s="192"/>
      <c r="P35" s="192"/>
      <c r="Q35" s="193"/>
    </row>
    <row r="36" spans="2:17" x14ac:dyDescent="0.25">
      <c r="B36" s="7" t="s">
        <v>26</v>
      </c>
      <c r="C36" s="47">
        <f>C23*0.9</f>
        <v>1428.6555000000001</v>
      </c>
      <c r="D36" s="194"/>
      <c r="E36" s="194"/>
      <c r="F36" s="194"/>
      <c r="G36" s="194"/>
      <c r="H36" s="195"/>
      <c r="J36" s="191"/>
      <c r="K36" s="192"/>
      <c r="L36" s="192"/>
      <c r="M36" s="192"/>
      <c r="N36" s="192"/>
      <c r="O36" s="192"/>
      <c r="P36" s="192"/>
      <c r="Q36" s="193"/>
    </row>
    <row r="37" spans="2:17" ht="15.75" customHeight="1" thickBot="1" x14ac:dyDescent="0.3">
      <c r="B37" s="8" t="s">
        <v>27</v>
      </c>
      <c r="C37" s="48">
        <f>C35*0.9</f>
        <v>389.11387500000001</v>
      </c>
      <c r="D37" s="196"/>
      <c r="E37" s="196"/>
      <c r="F37" s="196"/>
      <c r="G37" s="196"/>
      <c r="H37" s="197"/>
      <c r="J37" s="49"/>
      <c r="K37" s="50"/>
      <c r="L37" s="50"/>
      <c r="M37" s="50"/>
      <c r="N37" s="50"/>
      <c r="O37" s="50"/>
      <c r="P37" s="50"/>
      <c r="Q37" s="51"/>
    </row>
    <row r="38" spans="2:17" ht="29.45" hidden="1" customHeight="1" thickBot="1" x14ac:dyDescent="0.3">
      <c r="B38" s="60" t="s">
        <v>39</v>
      </c>
      <c r="C38" s="170">
        <f>(C36-F23)/30</f>
        <v>21.165266666666671</v>
      </c>
      <c r="D38" s="170"/>
      <c r="E38" s="170"/>
      <c r="F38" s="170"/>
      <c r="G38" s="170"/>
      <c r="H38" s="171"/>
      <c r="J38" s="182"/>
      <c r="K38" s="183"/>
      <c r="L38" s="183"/>
      <c r="M38" s="183"/>
      <c r="N38" s="183"/>
      <c r="O38" s="183"/>
      <c r="P38" s="183"/>
      <c r="Q38" s="184"/>
    </row>
    <row r="39" spans="2:17" ht="26.45" hidden="1" customHeight="1" thickBot="1" x14ac:dyDescent="0.3">
      <c r="B39" s="61" t="s">
        <v>40</v>
      </c>
      <c r="C39" s="170">
        <f>(C37-F35)/30</f>
        <v>5.7646500000000005</v>
      </c>
      <c r="D39" s="170"/>
      <c r="E39" s="170"/>
      <c r="F39" s="170"/>
      <c r="G39" s="170"/>
      <c r="H39" s="171"/>
      <c r="J39" s="125"/>
      <c r="K39" s="63"/>
      <c r="L39" s="63"/>
      <c r="M39" s="63"/>
      <c r="N39" s="63"/>
      <c r="O39" s="63"/>
      <c r="P39" s="63"/>
      <c r="Q39" s="126"/>
    </row>
    <row r="40" spans="2:17" ht="26.45" customHeight="1" thickBot="1" x14ac:dyDescent="0.3">
      <c r="B40" s="87" t="s">
        <v>41</v>
      </c>
      <c r="C40" s="162">
        <f>C38+C39</f>
        <v>26.929916666666671</v>
      </c>
      <c r="D40" s="163"/>
      <c r="E40" s="163"/>
      <c r="F40" s="163"/>
      <c r="G40" s="163"/>
      <c r="H40" s="164"/>
      <c r="J40" s="148" t="s">
        <v>49</v>
      </c>
      <c r="K40" s="149"/>
      <c r="L40" s="149"/>
      <c r="M40" s="149"/>
      <c r="N40" s="149"/>
      <c r="O40" s="149"/>
      <c r="P40" s="149"/>
      <c r="Q40" s="150"/>
    </row>
    <row r="41" spans="2:17" x14ac:dyDescent="0.25">
      <c r="B41" s="93" t="s">
        <v>37</v>
      </c>
      <c r="C41" s="157">
        <v>30</v>
      </c>
      <c r="D41" s="157"/>
      <c r="E41" s="157"/>
      <c r="F41" s="157"/>
      <c r="G41" s="157"/>
      <c r="H41" s="158"/>
      <c r="J41" s="148"/>
      <c r="K41" s="149"/>
      <c r="L41" s="149"/>
      <c r="M41" s="149"/>
      <c r="N41" s="149"/>
      <c r="O41" s="149"/>
      <c r="P41" s="149"/>
      <c r="Q41" s="150"/>
    </row>
    <row r="42" spans="2:17" ht="15.75" thickBot="1" x14ac:dyDescent="0.3">
      <c r="B42" s="89" t="s">
        <v>44</v>
      </c>
      <c r="C42" s="159">
        <f>C40*C41</f>
        <v>807.89750000000015</v>
      </c>
      <c r="D42" s="160"/>
      <c r="E42" s="160"/>
      <c r="F42" s="160"/>
      <c r="G42" s="160"/>
      <c r="H42" s="161"/>
      <c r="J42" s="28"/>
      <c r="K42" s="6"/>
      <c r="L42" s="6"/>
      <c r="M42" s="6"/>
      <c r="N42" s="6"/>
      <c r="O42" s="6"/>
      <c r="P42" s="6"/>
      <c r="Q42" s="29"/>
    </row>
    <row r="43" spans="2:17" ht="15.75" thickBot="1" x14ac:dyDescent="0.3">
      <c r="B43" s="6"/>
      <c r="C43" s="69"/>
      <c r="D43" s="68"/>
      <c r="E43" s="68"/>
      <c r="F43" s="68"/>
      <c r="G43" s="68"/>
      <c r="H43" s="68"/>
      <c r="J43" s="28"/>
      <c r="K43" s="6"/>
      <c r="L43" s="6"/>
      <c r="M43" s="6"/>
      <c r="N43" s="6"/>
      <c r="O43" s="6"/>
      <c r="P43" s="6"/>
      <c r="Q43" s="29"/>
    </row>
    <row r="44" spans="2:17" ht="15.75" thickTop="1" x14ac:dyDescent="0.25">
      <c r="B44" s="167" t="s">
        <v>45</v>
      </c>
      <c r="C44" s="168"/>
      <c r="D44" s="168"/>
      <c r="E44" s="168"/>
      <c r="F44" s="169"/>
      <c r="G44" s="70"/>
      <c r="H44" s="70"/>
      <c r="J44" s="28"/>
      <c r="K44" s="6"/>
      <c r="L44" s="6"/>
      <c r="M44" s="6"/>
      <c r="N44" s="6"/>
      <c r="O44" s="6"/>
      <c r="P44" s="6"/>
      <c r="Q44" s="29"/>
    </row>
    <row r="45" spans="2:17" s="1" customFormat="1" ht="30" x14ac:dyDescent="0.25">
      <c r="B45" s="110"/>
      <c r="C45" s="111" t="s">
        <v>47</v>
      </c>
      <c r="D45" s="112" t="s">
        <v>7</v>
      </c>
      <c r="E45" s="113" t="s">
        <v>46</v>
      </c>
      <c r="F45" s="114" t="s">
        <v>8</v>
      </c>
      <c r="G45" s="115"/>
      <c r="H45" s="115"/>
      <c r="I45" s="115"/>
      <c r="J45" s="127"/>
      <c r="K45" s="128"/>
      <c r="L45" s="128"/>
      <c r="M45" s="128"/>
      <c r="N45" s="128"/>
      <c r="O45" s="128"/>
      <c r="P45" s="128"/>
      <c r="Q45" s="129"/>
    </row>
    <row r="46" spans="2:17" x14ac:dyDescent="0.25">
      <c r="B46" s="81" t="s">
        <v>16</v>
      </c>
      <c r="C46" s="71">
        <v>0.98250000000000004</v>
      </c>
      <c r="D46" s="72">
        <f>$C$51*C46*$C$9</f>
        <v>427.97237487514826</v>
      </c>
      <c r="E46" s="71">
        <v>6.8000000000000005E-2</v>
      </c>
      <c r="F46" s="82">
        <f>D46*E46</f>
        <v>29.102121491510083</v>
      </c>
      <c r="J46" s="28"/>
      <c r="K46" s="6"/>
      <c r="L46" s="6"/>
      <c r="M46" s="6"/>
      <c r="N46" s="6"/>
      <c r="O46" s="6"/>
      <c r="P46" s="6"/>
      <c r="Q46" s="29"/>
    </row>
    <row r="47" spans="2:17" x14ac:dyDescent="0.25">
      <c r="B47" s="81" t="s">
        <v>17</v>
      </c>
      <c r="C47" s="71">
        <v>0.98250000000000004</v>
      </c>
      <c r="D47" s="72">
        <f t="shared" ref="D47:D48" si="0">$C$51*C47*$C$9</f>
        <v>427.97237487514826</v>
      </c>
      <c r="E47" s="71">
        <v>2.4E-2</v>
      </c>
      <c r="F47" s="82">
        <f t="shared" ref="F47:F49" si="1">D47*E47</f>
        <v>10.271336997003559</v>
      </c>
      <c r="J47" s="28"/>
      <c r="K47" s="6"/>
      <c r="L47" s="6"/>
      <c r="M47" s="6"/>
      <c r="N47" s="6"/>
      <c r="O47" s="6"/>
      <c r="P47" s="6"/>
      <c r="Q47" s="29"/>
    </row>
    <row r="48" spans="2:17" x14ac:dyDescent="0.25">
      <c r="B48" s="81" t="s">
        <v>18</v>
      </c>
      <c r="C48" s="71">
        <v>0.98250000000000004</v>
      </c>
      <c r="D48" s="72">
        <f t="shared" si="0"/>
        <v>427.97237487514826</v>
      </c>
      <c r="E48" s="71">
        <v>5.0000000000000001E-3</v>
      </c>
      <c r="F48" s="82">
        <f t="shared" si="1"/>
        <v>2.1398618743757414</v>
      </c>
      <c r="J48" s="28"/>
      <c r="K48" s="6"/>
      <c r="L48" s="6"/>
      <c r="M48" s="6"/>
      <c r="N48" s="6"/>
      <c r="O48" s="6"/>
      <c r="P48" s="6"/>
      <c r="Q48" s="29"/>
    </row>
    <row r="49" spans="2:18" x14ac:dyDescent="0.25">
      <c r="B49" s="105" t="s">
        <v>53</v>
      </c>
      <c r="C49" s="75">
        <v>1</v>
      </c>
      <c r="D49" s="72">
        <f>$C$51*C49*$C$9</f>
        <v>435.59529249378954</v>
      </c>
      <c r="E49" s="75">
        <v>0.05</v>
      </c>
      <c r="F49" s="82">
        <f t="shared" si="1"/>
        <v>21.779764624689477</v>
      </c>
      <c r="J49" s="28"/>
      <c r="K49" s="6"/>
      <c r="L49" s="6"/>
      <c r="M49" s="6"/>
      <c r="N49" s="6"/>
      <c r="O49" s="6"/>
      <c r="P49" s="6"/>
      <c r="Q49" s="29"/>
    </row>
    <row r="50" spans="2:18" ht="15.75" thickBot="1" x14ac:dyDescent="0.3">
      <c r="B50" s="83" t="s">
        <v>48</v>
      </c>
      <c r="C50" s="73"/>
      <c r="D50" s="74"/>
      <c r="E50" s="73"/>
      <c r="F50" s="84">
        <f>SUM(F46:F49)</f>
        <v>63.293084987578858</v>
      </c>
      <c r="J50" s="28"/>
      <c r="K50" s="6"/>
      <c r="L50" s="6"/>
      <c r="M50" s="6"/>
      <c r="N50" s="6"/>
      <c r="O50" s="6"/>
      <c r="P50" s="6"/>
      <c r="Q50" s="29"/>
    </row>
    <row r="51" spans="2:18" ht="16.5" customHeight="1" thickBot="1" x14ac:dyDescent="0.3">
      <c r="B51" s="86" t="s">
        <v>55</v>
      </c>
      <c r="C51" s="165">
        <f>C42/(1-((C46*C9*(E46+E47+E48))+(C49*C9*E49)))</f>
        <v>871.19058498757909</v>
      </c>
      <c r="D51" s="165"/>
      <c r="E51" s="165"/>
      <c r="F51" s="166"/>
      <c r="G51" s="76"/>
      <c r="H51" s="76"/>
      <c r="J51" s="151" t="s">
        <v>50</v>
      </c>
      <c r="K51" s="152"/>
      <c r="L51" s="152"/>
      <c r="M51" s="152"/>
      <c r="N51" s="152"/>
      <c r="O51" s="152"/>
      <c r="P51" s="152"/>
      <c r="Q51" s="153"/>
      <c r="R51" s="90"/>
    </row>
    <row r="52" spans="2:18" ht="16.5" thickTop="1" thickBot="1" x14ac:dyDescent="0.3">
      <c r="B52" s="85" t="s">
        <v>54</v>
      </c>
      <c r="C52" s="145">
        <f>C51/30</f>
        <v>29.039686166252636</v>
      </c>
      <c r="D52" s="146"/>
      <c r="E52" s="146"/>
      <c r="F52" s="147"/>
      <c r="J52" s="154"/>
      <c r="K52" s="155"/>
      <c r="L52" s="155"/>
      <c r="M52" s="155"/>
      <c r="N52" s="155"/>
      <c r="O52" s="155"/>
      <c r="P52" s="155"/>
      <c r="Q52" s="156"/>
    </row>
    <row r="53" spans="2:18" ht="15.75" thickTop="1" x14ac:dyDescent="0.25"/>
    <row r="59" spans="2:18" x14ac:dyDescent="0.25">
      <c r="B59" s="21" t="s">
        <v>36</v>
      </c>
    </row>
  </sheetData>
  <sheetProtection sheet="1" objects="1" scenarios="1"/>
  <mergeCells count="27">
    <mergeCell ref="J38:Q38"/>
    <mergeCell ref="B6:H6"/>
    <mergeCell ref="C13:E13"/>
    <mergeCell ref="F13:H13"/>
    <mergeCell ref="J34:Q36"/>
    <mergeCell ref="G24:H30"/>
    <mergeCell ref="D36:H37"/>
    <mergeCell ref="J13:Q13"/>
    <mergeCell ref="J14:Q17"/>
    <mergeCell ref="J19:Q22"/>
    <mergeCell ref="J25:Q25"/>
    <mergeCell ref="J28:Q29"/>
    <mergeCell ref="J32:Q33"/>
    <mergeCell ref="B11:D11"/>
    <mergeCell ref="C39:H39"/>
    <mergeCell ref="D24:E30"/>
    <mergeCell ref="D35:E35"/>
    <mergeCell ref="G35:H35"/>
    <mergeCell ref="C38:H38"/>
    <mergeCell ref="C52:F52"/>
    <mergeCell ref="J40:Q41"/>
    <mergeCell ref="J51:Q52"/>
    <mergeCell ref="C41:H41"/>
    <mergeCell ref="C42:H42"/>
    <mergeCell ref="C40:H40"/>
    <mergeCell ref="C51:F51"/>
    <mergeCell ref="B44:F4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E36A-2E26-4B04-8198-DD74A30330F9}">
  <dimension ref="B5:R56"/>
  <sheetViews>
    <sheetView showGridLines="0" topLeftCell="A24" zoomScaleNormal="100" workbookViewId="0">
      <selection activeCell="F48" sqref="F48"/>
    </sheetView>
  </sheetViews>
  <sheetFormatPr baseColWidth="10" defaultRowHeight="15" x14ac:dyDescent="0.25"/>
  <cols>
    <col min="2" max="2" width="59.5703125" customWidth="1"/>
    <col min="3" max="3" width="15.85546875" customWidth="1"/>
    <col min="4" max="4" width="17.28515625" bestFit="1" customWidth="1"/>
    <col min="5" max="8" width="15.85546875" customWidth="1"/>
  </cols>
  <sheetData>
    <row r="5" spans="2:17" ht="15.75" thickBot="1" x14ac:dyDescent="0.3"/>
    <row r="6" spans="2:17" ht="37.5" customHeight="1" thickBot="1" x14ac:dyDescent="0.3">
      <c r="B6" s="185" t="s">
        <v>12</v>
      </c>
      <c r="C6" s="186"/>
      <c r="D6" s="186"/>
      <c r="E6" s="186"/>
      <c r="F6" s="186"/>
      <c r="G6" s="186"/>
      <c r="H6" s="187"/>
    </row>
    <row r="7" spans="2:17" ht="37.5" customHeight="1" thickBot="1" x14ac:dyDescent="0.3">
      <c r="B7" s="64"/>
      <c r="C7" s="65"/>
      <c r="D7" s="65"/>
      <c r="E7" s="65"/>
      <c r="F7" s="65"/>
      <c r="G7" s="65"/>
      <c r="H7" s="65"/>
    </row>
    <row r="8" spans="2:17" ht="15.75" x14ac:dyDescent="0.25">
      <c r="B8" s="67" t="s">
        <v>42</v>
      </c>
      <c r="C8" s="66">
        <v>0.9</v>
      </c>
      <c r="D8" s="65"/>
      <c r="H8" s="65"/>
    </row>
    <row r="9" spans="2:17" ht="16.5" thickBot="1" x14ac:dyDescent="0.3">
      <c r="B9" s="100" t="s">
        <v>43</v>
      </c>
      <c r="C9" s="101">
        <v>0.5</v>
      </c>
      <c r="D9" s="65"/>
      <c r="E9" s="65"/>
      <c r="F9" s="65"/>
      <c r="G9" s="65"/>
      <c r="H9" s="65"/>
    </row>
    <row r="10" spans="2:17" ht="37.5" customHeight="1" x14ac:dyDescent="0.25">
      <c r="B10" s="64"/>
      <c r="C10" s="65"/>
      <c r="D10" s="65"/>
      <c r="E10" s="65"/>
      <c r="F10" s="65"/>
      <c r="G10" s="65"/>
      <c r="H10" s="65"/>
    </row>
    <row r="11" spans="2:17" ht="15.75" x14ac:dyDescent="0.25">
      <c r="B11" s="213" t="s">
        <v>51</v>
      </c>
      <c r="C11" s="214"/>
      <c r="D11" s="215"/>
    </row>
    <row r="12" spans="2:17" ht="15.75" thickBot="1" x14ac:dyDescent="0.3"/>
    <row r="13" spans="2:17" ht="16.5" thickBot="1" x14ac:dyDescent="0.3">
      <c r="C13" s="188" t="s">
        <v>9</v>
      </c>
      <c r="D13" s="189"/>
      <c r="E13" s="190"/>
      <c r="F13" s="188" t="s">
        <v>10</v>
      </c>
      <c r="G13" s="189"/>
      <c r="H13" s="190"/>
      <c r="J13" s="198" t="s">
        <v>13</v>
      </c>
      <c r="K13" s="199"/>
      <c r="L13" s="199"/>
      <c r="M13" s="199"/>
      <c r="N13" s="199"/>
      <c r="O13" s="199"/>
      <c r="P13" s="199"/>
      <c r="Q13" s="200"/>
    </row>
    <row r="14" spans="2:17" s="1" customFormat="1" ht="30.75" customHeight="1" thickBot="1" x14ac:dyDescent="0.3">
      <c r="B14" s="33"/>
      <c r="C14" s="34" t="s">
        <v>8</v>
      </c>
      <c r="D14" s="35" t="s">
        <v>7</v>
      </c>
      <c r="E14" s="36" t="s">
        <v>5</v>
      </c>
      <c r="F14" s="34" t="s">
        <v>8</v>
      </c>
      <c r="G14" s="35" t="s">
        <v>7</v>
      </c>
      <c r="H14" s="36" t="s">
        <v>5</v>
      </c>
      <c r="J14" s="201" t="s">
        <v>28</v>
      </c>
      <c r="K14" s="202"/>
      <c r="L14" s="202"/>
      <c r="M14" s="202"/>
      <c r="N14" s="202"/>
      <c r="O14" s="202"/>
      <c r="P14" s="202"/>
      <c r="Q14" s="203"/>
    </row>
    <row r="15" spans="2:17" ht="15" customHeight="1" x14ac:dyDescent="0.25">
      <c r="B15" s="91" t="s">
        <v>0</v>
      </c>
      <c r="C15" s="94">
        <v>1326.69</v>
      </c>
      <c r="D15" s="14"/>
      <c r="E15" s="15"/>
      <c r="F15" s="96">
        <f>C15/2</f>
        <v>663.34500000000003</v>
      </c>
      <c r="G15" s="14"/>
      <c r="H15" s="15"/>
      <c r="J15" s="201"/>
      <c r="K15" s="202"/>
      <c r="L15" s="202"/>
      <c r="M15" s="202"/>
      <c r="N15" s="202"/>
      <c r="O15" s="202"/>
      <c r="P15" s="202"/>
      <c r="Q15" s="203"/>
    </row>
    <row r="16" spans="2:17" x14ac:dyDescent="0.25">
      <c r="B16" s="92" t="s">
        <v>1</v>
      </c>
      <c r="C16" s="95">
        <v>34.46</v>
      </c>
      <c r="D16" s="16"/>
      <c r="E16" s="17"/>
      <c r="F16" s="97"/>
      <c r="G16" s="16"/>
      <c r="H16" s="17"/>
      <c r="J16" s="201"/>
      <c r="K16" s="202"/>
      <c r="L16" s="202"/>
      <c r="M16" s="202"/>
      <c r="N16" s="202"/>
      <c r="O16" s="202"/>
      <c r="P16" s="202"/>
      <c r="Q16" s="203"/>
    </row>
    <row r="17" spans="2:17" x14ac:dyDescent="0.25">
      <c r="B17" s="92" t="s">
        <v>2</v>
      </c>
      <c r="C17" s="95"/>
      <c r="D17" s="16"/>
      <c r="E17" s="17"/>
      <c r="F17" s="97">
        <f>C17/2</f>
        <v>0</v>
      </c>
      <c r="G17" s="16"/>
      <c r="H17" s="17"/>
      <c r="J17" s="201"/>
      <c r="K17" s="202"/>
      <c r="L17" s="202"/>
      <c r="M17" s="202"/>
      <c r="N17" s="202"/>
      <c r="O17" s="202"/>
      <c r="P17" s="202"/>
      <c r="Q17" s="203"/>
    </row>
    <row r="18" spans="2:17" x14ac:dyDescent="0.25">
      <c r="B18" s="39" t="s">
        <v>24</v>
      </c>
      <c r="C18" s="44">
        <f>SUM(C15:C17)</f>
        <v>1361.15</v>
      </c>
      <c r="D18" s="16"/>
      <c r="E18" s="17"/>
      <c r="F18" s="44">
        <f>SUM(F15:F17)</f>
        <v>663.34500000000003</v>
      </c>
      <c r="G18" s="16"/>
      <c r="H18" s="17"/>
      <c r="J18" s="28"/>
      <c r="K18" s="6"/>
      <c r="L18" s="6"/>
      <c r="M18" s="6"/>
      <c r="N18" s="6"/>
      <c r="O18" s="6"/>
      <c r="P18" s="6"/>
      <c r="Q18" s="29"/>
    </row>
    <row r="19" spans="2:17" x14ac:dyDescent="0.25">
      <c r="B19" s="37" t="s">
        <v>15</v>
      </c>
      <c r="C19" s="30">
        <f>-(D19*E19)</f>
        <v>-151.08765000000002</v>
      </c>
      <c r="D19" s="23">
        <f>C18</f>
        <v>1361.15</v>
      </c>
      <c r="E19" s="25">
        <v>0.111</v>
      </c>
      <c r="F19" s="30">
        <f>-(G19*H19)</f>
        <v>-73.631295000000009</v>
      </c>
      <c r="G19" s="23">
        <f>F18</f>
        <v>663.34500000000003</v>
      </c>
      <c r="H19" s="25">
        <v>0.111</v>
      </c>
      <c r="J19" s="204" t="s">
        <v>14</v>
      </c>
      <c r="K19" s="205"/>
      <c r="L19" s="205"/>
      <c r="M19" s="205"/>
      <c r="N19" s="205"/>
      <c r="O19" s="205"/>
      <c r="P19" s="205"/>
      <c r="Q19" s="206"/>
    </row>
    <row r="20" spans="2:17" x14ac:dyDescent="0.25">
      <c r="B20" s="37" t="s">
        <v>16</v>
      </c>
      <c r="C20" s="30">
        <f>-(D20*E20)</f>
        <v>-90.938431500000021</v>
      </c>
      <c r="D20" s="23">
        <f>C18*0.9825</f>
        <v>1337.3298750000001</v>
      </c>
      <c r="E20" s="25">
        <v>6.8000000000000005E-2</v>
      </c>
      <c r="F20" s="30">
        <f>-(G20*H20)</f>
        <v>-44.318079450000006</v>
      </c>
      <c r="G20" s="23">
        <f>F18*0.9825</f>
        <v>651.73646250000002</v>
      </c>
      <c r="H20" s="25">
        <v>6.8000000000000005E-2</v>
      </c>
      <c r="J20" s="204"/>
      <c r="K20" s="205"/>
      <c r="L20" s="205"/>
      <c r="M20" s="205"/>
      <c r="N20" s="205"/>
      <c r="O20" s="205"/>
      <c r="P20" s="205"/>
      <c r="Q20" s="206"/>
    </row>
    <row r="21" spans="2:17" x14ac:dyDescent="0.25">
      <c r="B21" s="37" t="s">
        <v>17</v>
      </c>
      <c r="C21" s="30">
        <f>-(D21*E21)</f>
        <v>-32.095917000000007</v>
      </c>
      <c r="D21" s="23">
        <f>$C$18*0.9825</f>
        <v>1337.3298750000001</v>
      </c>
      <c r="E21" s="25">
        <v>2.4E-2</v>
      </c>
      <c r="F21" s="30">
        <f>-(G21*H21)</f>
        <v>-15.6416751</v>
      </c>
      <c r="G21" s="23">
        <f>F18*0.9825</f>
        <v>651.73646250000002</v>
      </c>
      <c r="H21" s="25">
        <v>2.4E-2</v>
      </c>
      <c r="J21" s="204"/>
      <c r="K21" s="205"/>
      <c r="L21" s="205"/>
      <c r="M21" s="205"/>
      <c r="N21" s="205"/>
      <c r="O21" s="205"/>
      <c r="P21" s="205"/>
      <c r="Q21" s="206"/>
    </row>
    <row r="22" spans="2:17" ht="15.75" thickBot="1" x14ac:dyDescent="0.3">
      <c r="B22" s="38" t="s">
        <v>18</v>
      </c>
      <c r="C22" s="32">
        <f>-(D22*E22)</f>
        <v>-6.6866493750000009</v>
      </c>
      <c r="D22" s="26">
        <f>$C$18*0.9825</f>
        <v>1337.3298750000001</v>
      </c>
      <c r="E22" s="27">
        <v>5.0000000000000001E-3</v>
      </c>
      <c r="F22" s="32">
        <f>-(G22*H22)</f>
        <v>-3.2586823125</v>
      </c>
      <c r="G22" s="23">
        <f>F18*0.9825</f>
        <v>651.73646250000002</v>
      </c>
      <c r="H22" s="27">
        <v>5.0000000000000001E-3</v>
      </c>
      <c r="J22" s="204"/>
      <c r="K22" s="205"/>
      <c r="L22" s="205"/>
      <c r="M22" s="205"/>
      <c r="N22" s="205"/>
      <c r="O22" s="205"/>
      <c r="P22" s="205"/>
      <c r="Q22" s="206"/>
    </row>
    <row r="23" spans="2:17" ht="15.75" thickBot="1" x14ac:dyDescent="0.3">
      <c r="B23" s="40" t="s">
        <v>34</v>
      </c>
      <c r="C23" s="41">
        <f>SUM(C18:C22)</f>
        <v>1080.3413521250002</v>
      </c>
      <c r="D23" s="42"/>
      <c r="E23" s="43"/>
      <c r="F23" s="41">
        <f>SUM(F18:F22)</f>
        <v>526.49526813749992</v>
      </c>
      <c r="G23" s="18"/>
      <c r="H23" s="19"/>
      <c r="J23" s="28"/>
      <c r="K23" s="6"/>
      <c r="L23" s="6"/>
      <c r="M23" s="6"/>
      <c r="N23" s="6"/>
      <c r="O23" s="6"/>
      <c r="P23" s="6"/>
      <c r="Q23" s="29"/>
    </row>
    <row r="24" spans="2:17" ht="15" customHeight="1" x14ac:dyDescent="0.25">
      <c r="B24" s="102" t="s">
        <v>3</v>
      </c>
      <c r="C24" s="99">
        <v>44.8</v>
      </c>
      <c r="D24" s="172"/>
      <c r="E24" s="173"/>
      <c r="F24" s="98">
        <f>C24/2</f>
        <v>22.4</v>
      </c>
      <c r="G24" s="172"/>
      <c r="H24" s="173"/>
      <c r="J24" s="28"/>
      <c r="K24" s="6"/>
      <c r="L24" s="6"/>
      <c r="M24" s="6"/>
      <c r="N24" s="6"/>
      <c r="O24" s="6"/>
      <c r="P24" s="6"/>
      <c r="Q24" s="29"/>
    </row>
    <row r="25" spans="2:17" ht="15" customHeight="1" x14ac:dyDescent="0.25">
      <c r="B25" s="103" t="s">
        <v>4</v>
      </c>
      <c r="C25" s="95">
        <v>-9.74</v>
      </c>
      <c r="D25" s="174"/>
      <c r="E25" s="175"/>
      <c r="F25" s="97">
        <f>C25/2</f>
        <v>-4.87</v>
      </c>
      <c r="G25" s="174"/>
      <c r="H25" s="175"/>
      <c r="J25" s="207" t="s">
        <v>29</v>
      </c>
      <c r="K25" s="208"/>
      <c r="L25" s="208"/>
      <c r="M25" s="208"/>
      <c r="N25" s="208"/>
      <c r="O25" s="208"/>
      <c r="P25" s="208"/>
      <c r="Q25" s="209"/>
    </row>
    <row r="26" spans="2:17" ht="15" customHeight="1" x14ac:dyDescent="0.25">
      <c r="B26" s="103" t="s">
        <v>11</v>
      </c>
      <c r="C26" s="95">
        <v>259.33</v>
      </c>
      <c r="D26" s="174"/>
      <c r="E26" s="175"/>
      <c r="F26" s="97">
        <f>C26/2</f>
        <v>129.66499999999999</v>
      </c>
      <c r="G26" s="174"/>
      <c r="H26" s="175"/>
      <c r="J26" s="28"/>
      <c r="K26" s="6"/>
      <c r="L26" s="6"/>
      <c r="M26" s="6"/>
      <c r="N26" s="6"/>
      <c r="O26" s="6"/>
      <c r="P26" s="6"/>
      <c r="Q26" s="29"/>
    </row>
    <row r="27" spans="2:17" x14ac:dyDescent="0.25">
      <c r="B27" s="104"/>
      <c r="C27" s="95"/>
      <c r="D27" s="174"/>
      <c r="E27" s="175"/>
      <c r="F27" s="97"/>
      <c r="G27" s="174"/>
      <c r="H27" s="175"/>
      <c r="J27" s="28"/>
      <c r="K27" s="6"/>
      <c r="L27" s="6"/>
      <c r="M27" s="6"/>
      <c r="N27" s="6"/>
      <c r="O27" s="6"/>
      <c r="P27" s="6"/>
      <c r="Q27" s="29"/>
    </row>
    <row r="28" spans="2:17" x14ac:dyDescent="0.25">
      <c r="B28" s="104"/>
      <c r="C28" s="95"/>
      <c r="D28" s="174"/>
      <c r="E28" s="175"/>
      <c r="F28" s="97"/>
      <c r="G28" s="174"/>
      <c r="H28" s="175"/>
      <c r="J28" s="210"/>
      <c r="K28" s="211"/>
      <c r="L28" s="211"/>
      <c r="M28" s="211"/>
      <c r="N28" s="211"/>
      <c r="O28" s="211"/>
      <c r="P28" s="211"/>
      <c r="Q28" s="212"/>
    </row>
    <row r="29" spans="2:17" x14ac:dyDescent="0.25">
      <c r="B29" s="104"/>
      <c r="C29" s="95"/>
      <c r="D29" s="174"/>
      <c r="E29" s="175"/>
      <c r="F29" s="97"/>
      <c r="G29" s="174"/>
      <c r="H29" s="175"/>
      <c r="J29" s="210"/>
      <c r="K29" s="211"/>
      <c r="L29" s="211"/>
      <c r="M29" s="211"/>
      <c r="N29" s="211"/>
      <c r="O29" s="211"/>
      <c r="P29" s="211"/>
      <c r="Q29" s="212"/>
    </row>
    <row r="30" spans="2:17" x14ac:dyDescent="0.25">
      <c r="B30" s="39" t="s">
        <v>24</v>
      </c>
      <c r="C30" s="44">
        <f>SUM(C24:C29)</f>
        <v>294.39</v>
      </c>
      <c r="D30" s="176"/>
      <c r="E30" s="177"/>
      <c r="F30" s="44">
        <f>SUM(F24:F29)</f>
        <v>147.19499999999999</v>
      </c>
      <c r="G30" s="176"/>
      <c r="H30" s="177"/>
      <c r="J30" s="28"/>
      <c r="K30" s="6"/>
      <c r="L30" s="6"/>
      <c r="M30" s="6"/>
      <c r="N30" s="6"/>
      <c r="O30" s="6"/>
      <c r="P30" s="6"/>
      <c r="Q30" s="29"/>
    </row>
    <row r="31" spans="2:17" x14ac:dyDescent="0.25">
      <c r="B31" s="37" t="s">
        <v>6</v>
      </c>
      <c r="C31" s="30">
        <f>-(D31*E31)</f>
        <v>-13.266900000000001</v>
      </c>
      <c r="D31" s="23">
        <f>IF(C30&gt;=(0.2*C15),(0.2*C15),C30)</f>
        <v>265.33800000000002</v>
      </c>
      <c r="E31" s="31">
        <v>0.05</v>
      </c>
      <c r="F31" s="30">
        <f>-(G31*H31)</f>
        <v>-6.6334500000000007</v>
      </c>
      <c r="G31" s="23">
        <f>IF(F30&gt;=(0.2*F15),(0.2*F15),F30)</f>
        <v>132.66900000000001</v>
      </c>
      <c r="H31" s="31">
        <v>0.05</v>
      </c>
      <c r="J31" s="28"/>
      <c r="K31" s="6"/>
      <c r="L31" s="6"/>
      <c r="M31" s="6"/>
      <c r="N31" s="6"/>
      <c r="O31" s="6"/>
      <c r="P31" s="6"/>
      <c r="Q31" s="29"/>
    </row>
    <row r="32" spans="2:17" x14ac:dyDescent="0.25">
      <c r="B32" s="37" t="s">
        <v>16</v>
      </c>
      <c r="C32" s="30">
        <f>-(D32*E32)</f>
        <v>-19.668195900000001</v>
      </c>
      <c r="D32" s="23">
        <f>C30*0.9825</f>
        <v>289.23817500000001</v>
      </c>
      <c r="E32" s="25">
        <v>6.8000000000000005E-2</v>
      </c>
      <c r="F32" s="30">
        <f>-(G32*H32)</f>
        <v>-9.8340979500000003</v>
      </c>
      <c r="G32" s="23">
        <f>F30*0.9825</f>
        <v>144.61908750000001</v>
      </c>
      <c r="H32" s="25">
        <v>6.8000000000000005E-2</v>
      </c>
      <c r="J32" s="210"/>
      <c r="K32" s="211"/>
      <c r="L32" s="211"/>
      <c r="M32" s="211"/>
      <c r="N32" s="211"/>
      <c r="O32" s="211"/>
      <c r="P32" s="211"/>
      <c r="Q32" s="212"/>
    </row>
    <row r="33" spans="2:18" x14ac:dyDescent="0.25">
      <c r="B33" s="37" t="s">
        <v>17</v>
      </c>
      <c r="C33" s="30">
        <f>-(D33*E33)</f>
        <v>-6.9417162000000001</v>
      </c>
      <c r="D33" s="23">
        <f>C30*0.9825</f>
        <v>289.23817500000001</v>
      </c>
      <c r="E33" s="25">
        <v>2.4E-2</v>
      </c>
      <c r="F33" s="30">
        <f>-(G33*H33)</f>
        <v>-3.4708581000000001</v>
      </c>
      <c r="G33" s="23">
        <f>F30*0.9825</f>
        <v>144.61908750000001</v>
      </c>
      <c r="H33" s="25">
        <v>2.4E-2</v>
      </c>
      <c r="J33" s="210"/>
      <c r="K33" s="211"/>
      <c r="L33" s="211"/>
      <c r="M33" s="211"/>
      <c r="N33" s="211"/>
      <c r="O33" s="211"/>
      <c r="P33" s="211"/>
      <c r="Q33" s="212"/>
    </row>
    <row r="34" spans="2:18" ht="15.75" customHeight="1" thickBot="1" x14ac:dyDescent="0.3">
      <c r="B34" s="38" t="s">
        <v>18</v>
      </c>
      <c r="C34" s="32">
        <f>-(D34*E34)</f>
        <v>-1.4461908750000001</v>
      </c>
      <c r="D34" s="26">
        <f>C30*0.9825</f>
        <v>289.23817500000001</v>
      </c>
      <c r="E34" s="27">
        <v>5.0000000000000001E-3</v>
      </c>
      <c r="F34" s="32">
        <f>-(G34*H34)</f>
        <v>-0.72309543750000005</v>
      </c>
      <c r="G34" s="26">
        <f>F30*0.9825</f>
        <v>144.61908750000001</v>
      </c>
      <c r="H34" s="27">
        <v>5.0000000000000001E-3</v>
      </c>
      <c r="J34" s="191" t="s">
        <v>30</v>
      </c>
      <c r="K34" s="192"/>
      <c r="L34" s="192"/>
      <c r="M34" s="192"/>
      <c r="N34" s="192"/>
      <c r="O34" s="192"/>
      <c r="P34" s="192"/>
      <c r="Q34" s="193"/>
    </row>
    <row r="35" spans="2:18" ht="15.75" thickBot="1" x14ac:dyDescent="0.3">
      <c r="B35" s="20" t="s">
        <v>25</v>
      </c>
      <c r="C35" s="45">
        <f>SUM(C30:C34)</f>
        <v>253.06699702499995</v>
      </c>
      <c r="D35" s="178"/>
      <c r="E35" s="179"/>
      <c r="F35" s="46">
        <f>SUM(F30:F34)</f>
        <v>126.53349851249997</v>
      </c>
      <c r="G35" s="180"/>
      <c r="H35" s="181"/>
      <c r="J35" s="191"/>
      <c r="K35" s="192"/>
      <c r="L35" s="192"/>
      <c r="M35" s="192"/>
      <c r="N35" s="192"/>
      <c r="O35" s="192"/>
      <c r="P35" s="192"/>
      <c r="Q35" s="193"/>
    </row>
    <row r="36" spans="2:18" x14ac:dyDescent="0.25">
      <c r="B36" s="7" t="s">
        <v>26</v>
      </c>
      <c r="C36" s="47">
        <f>C23*0.9</f>
        <v>972.30721691250017</v>
      </c>
      <c r="D36" s="194"/>
      <c r="E36" s="194"/>
      <c r="F36" s="194"/>
      <c r="G36" s="194"/>
      <c r="H36" s="195"/>
      <c r="J36" s="191"/>
      <c r="K36" s="192"/>
      <c r="L36" s="192"/>
      <c r="M36" s="192"/>
      <c r="N36" s="192"/>
      <c r="O36" s="192"/>
      <c r="P36" s="192"/>
      <c r="Q36" s="193"/>
    </row>
    <row r="37" spans="2:18" ht="15.75" customHeight="1" thickBot="1" x14ac:dyDescent="0.3">
      <c r="B37" s="8" t="s">
        <v>27</v>
      </c>
      <c r="C37" s="48">
        <f>C35*0.9</f>
        <v>227.76029732249995</v>
      </c>
      <c r="D37" s="196"/>
      <c r="E37" s="196"/>
      <c r="F37" s="196"/>
      <c r="G37" s="196"/>
      <c r="H37" s="197"/>
      <c r="J37" s="49"/>
      <c r="K37" s="50"/>
      <c r="L37" s="50"/>
      <c r="M37" s="50"/>
      <c r="N37" s="50"/>
      <c r="O37" s="50"/>
      <c r="P37" s="50"/>
      <c r="Q37" s="51"/>
    </row>
    <row r="38" spans="2:18" ht="29.45" hidden="1" customHeight="1" thickBot="1" x14ac:dyDescent="0.3">
      <c r="B38" s="60" t="s">
        <v>39</v>
      </c>
      <c r="C38" s="170">
        <f>(C36-F23)/30</f>
        <v>14.860398292500008</v>
      </c>
      <c r="D38" s="170"/>
      <c r="E38" s="170"/>
      <c r="F38" s="170"/>
      <c r="G38" s="170"/>
      <c r="H38" s="171"/>
      <c r="J38" s="182"/>
      <c r="K38" s="183"/>
      <c r="L38" s="183"/>
      <c r="M38" s="183"/>
      <c r="N38" s="183"/>
      <c r="O38" s="183"/>
      <c r="P38" s="183"/>
      <c r="Q38" s="184"/>
    </row>
    <row r="39" spans="2:18" ht="26.45" hidden="1" customHeight="1" thickBot="1" x14ac:dyDescent="0.3">
      <c r="B39" s="61" t="s">
        <v>40</v>
      </c>
      <c r="C39" s="170">
        <f>(C37-F35)/30</f>
        <v>3.3742266269999992</v>
      </c>
      <c r="D39" s="170"/>
      <c r="E39" s="170"/>
      <c r="F39" s="170"/>
      <c r="G39" s="170"/>
      <c r="H39" s="171"/>
      <c r="J39" s="28"/>
      <c r="K39" s="88"/>
      <c r="L39" s="88"/>
      <c r="M39" s="88"/>
      <c r="N39" s="88"/>
      <c r="O39" s="88"/>
      <c r="P39" s="88"/>
      <c r="Q39" s="124"/>
      <c r="R39" s="106"/>
    </row>
    <row r="40" spans="2:18" ht="26.45" customHeight="1" thickBot="1" x14ac:dyDescent="0.3">
      <c r="B40" s="87" t="s">
        <v>41</v>
      </c>
      <c r="C40" s="162">
        <f>C38+C39</f>
        <v>18.234624919500007</v>
      </c>
      <c r="D40" s="163"/>
      <c r="E40" s="163"/>
      <c r="F40" s="163"/>
      <c r="G40" s="163"/>
      <c r="H40" s="164"/>
      <c r="J40" s="148" t="s">
        <v>52</v>
      </c>
      <c r="K40" s="149"/>
      <c r="L40" s="149"/>
      <c r="M40" s="149"/>
      <c r="N40" s="149"/>
      <c r="O40" s="149"/>
      <c r="P40" s="149"/>
      <c r="Q40" s="150"/>
    </row>
    <row r="41" spans="2:18" ht="15.75" thickBot="1" x14ac:dyDescent="0.3">
      <c r="B41" s="6"/>
      <c r="C41" s="69"/>
      <c r="D41" s="68"/>
      <c r="E41" s="68"/>
      <c r="F41" s="68"/>
      <c r="G41" s="68"/>
      <c r="H41" s="68"/>
      <c r="J41" s="28"/>
      <c r="K41" s="6"/>
      <c r="L41" s="6"/>
      <c r="M41" s="6"/>
      <c r="N41" s="6"/>
      <c r="O41" s="6"/>
      <c r="P41" s="6"/>
      <c r="Q41" s="29"/>
    </row>
    <row r="42" spans="2:18" ht="15.75" thickTop="1" x14ac:dyDescent="0.25">
      <c r="B42" s="167" t="s">
        <v>45</v>
      </c>
      <c r="C42" s="168"/>
      <c r="D42" s="168"/>
      <c r="E42" s="168"/>
      <c r="F42" s="169"/>
      <c r="G42" s="70"/>
      <c r="H42" s="70"/>
      <c r="J42" s="28"/>
      <c r="K42" s="6"/>
      <c r="L42" s="6"/>
      <c r="M42" s="6"/>
      <c r="N42" s="6"/>
      <c r="O42" s="6"/>
      <c r="P42" s="6"/>
      <c r="Q42" s="29"/>
    </row>
    <row r="43" spans="2:18" x14ac:dyDescent="0.25">
      <c r="B43" s="79"/>
      <c r="C43" s="77" t="s">
        <v>47</v>
      </c>
      <c r="D43" s="77" t="s">
        <v>7</v>
      </c>
      <c r="E43" s="78" t="s">
        <v>46</v>
      </c>
      <c r="F43" s="80" t="s">
        <v>8</v>
      </c>
      <c r="G43" s="68"/>
      <c r="H43" s="68"/>
      <c r="I43" s="68"/>
      <c r="J43" s="28"/>
      <c r="K43" s="6"/>
      <c r="L43" s="6"/>
      <c r="M43" s="6"/>
      <c r="N43" s="6"/>
      <c r="O43" s="6"/>
      <c r="P43" s="6"/>
      <c r="Q43" s="29"/>
    </row>
    <row r="44" spans="2:18" x14ac:dyDescent="0.25">
      <c r="B44" s="81" t="s">
        <v>16</v>
      </c>
      <c r="C44" s="71">
        <v>0.98250000000000004</v>
      </c>
      <c r="D44" s="72">
        <f>$C$49*C44*$C$9</f>
        <v>9.659536923627039</v>
      </c>
      <c r="E44" s="71">
        <v>6.8000000000000005E-2</v>
      </c>
      <c r="F44" s="82">
        <f>D44*E44</f>
        <v>0.65684851080663875</v>
      </c>
      <c r="J44" s="28"/>
      <c r="K44" s="6"/>
      <c r="L44" s="6"/>
      <c r="M44" s="6"/>
      <c r="N44" s="6"/>
      <c r="O44" s="6"/>
      <c r="P44" s="6"/>
      <c r="Q44" s="29"/>
    </row>
    <row r="45" spans="2:18" x14ac:dyDescent="0.25">
      <c r="B45" s="81" t="s">
        <v>17</v>
      </c>
      <c r="C45" s="71">
        <v>0.98250000000000004</v>
      </c>
      <c r="D45" s="72">
        <f>$C$49*C45*$C$9</f>
        <v>9.659536923627039</v>
      </c>
      <c r="E45" s="71">
        <v>2.4E-2</v>
      </c>
      <c r="F45" s="82">
        <f t="shared" ref="F45:F47" si="0">D45*E45</f>
        <v>0.23182888616704894</v>
      </c>
      <c r="J45" s="28"/>
      <c r="K45" s="6"/>
      <c r="L45" s="6"/>
      <c r="M45" s="6"/>
      <c r="N45" s="6"/>
      <c r="O45" s="6"/>
      <c r="P45" s="6"/>
      <c r="Q45" s="29"/>
    </row>
    <row r="46" spans="2:18" x14ac:dyDescent="0.25">
      <c r="B46" s="81" t="s">
        <v>18</v>
      </c>
      <c r="C46" s="71">
        <v>0.98250000000000004</v>
      </c>
      <c r="D46" s="72">
        <f>$C$49*C46*$C$9</f>
        <v>9.659536923627039</v>
      </c>
      <c r="E46" s="71">
        <v>5.0000000000000001E-3</v>
      </c>
      <c r="F46" s="82">
        <f t="shared" si="0"/>
        <v>4.8297684618135196E-2</v>
      </c>
      <c r="J46" s="28"/>
      <c r="K46" s="6"/>
      <c r="L46" s="6"/>
      <c r="M46" s="6"/>
      <c r="N46" s="6"/>
      <c r="O46" s="6"/>
      <c r="P46" s="6"/>
      <c r="Q46" s="29"/>
    </row>
    <row r="47" spans="2:18" x14ac:dyDescent="0.25">
      <c r="B47" s="105" t="s">
        <v>53</v>
      </c>
      <c r="C47" s="75">
        <v>1</v>
      </c>
      <c r="D47" s="72">
        <f>$C$49*C47*$C$9</f>
        <v>9.8315897441496567</v>
      </c>
      <c r="E47" s="75">
        <v>0.05</v>
      </c>
      <c r="F47" s="82">
        <f t="shared" si="0"/>
        <v>0.49157948720748285</v>
      </c>
      <c r="J47" s="28"/>
      <c r="K47" s="6"/>
      <c r="L47" s="6"/>
      <c r="M47" s="6"/>
      <c r="N47" s="6"/>
      <c r="O47" s="6"/>
      <c r="P47" s="6"/>
      <c r="Q47" s="29"/>
    </row>
    <row r="48" spans="2:18" ht="15.75" thickBot="1" x14ac:dyDescent="0.3">
      <c r="B48" s="83" t="s">
        <v>48</v>
      </c>
      <c r="C48" s="73"/>
      <c r="D48" s="74"/>
      <c r="E48" s="73"/>
      <c r="F48" s="84">
        <f>SUM(F44:F47)</f>
        <v>1.4285545687993058</v>
      </c>
      <c r="J48" s="151" t="s">
        <v>50</v>
      </c>
      <c r="K48" s="152"/>
      <c r="L48" s="152"/>
      <c r="M48" s="152"/>
      <c r="N48" s="152"/>
      <c r="O48" s="152"/>
      <c r="P48" s="152"/>
      <c r="Q48" s="153"/>
    </row>
    <row r="49" spans="2:18" ht="16.5" customHeight="1" thickBot="1" x14ac:dyDescent="0.3">
      <c r="B49" s="86" t="s">
        <v>57</v>
      </c>
      <c r="C49" s="165">
        <f>C40/(1-((C44*C9*(E44+E45+E46))+(C47*C9*E47)))</f>
        <v>19.663179488299313</v>
      </c>
      <c r="D49" s="165"/>
      <c r="E49" s="165"/>
      <c r="F49" s="166"/>
      <c r="G49" s="76"/>
      <c r="H49" s="76"/>
      <c r="J49" s="154"/>
      <c r="K49" s="155"/>
      <c r="L49" s="155"/>
      <c r="M49" s="155"/>
      <c r="N49" s="155"/>
      <c r="O49" s="155"/>
      <c r="P49" s="155"/>
      <c r="Q49" s="156"/>
      <c r="R49" s="90"/>
    </row>
    <row r="50" spans="2:18" ht="15.75" thickTop="1" x14ac:dyDescent="0.25"/>
    <row r="56" spans="2:18" x14ac:dyDescent="0.25">
      <c r="B56" s="21" t="s">
        <v>36</v>
      </c>
    </row>
  </sheetData>
  <sheetProtection sheet="1" objects="1" scenarios="1"/>
  <mergeCells count="24">
    <mergeCell ref="J32:Q33"/>
    <mergeCell ref="B6:H6"/>
    <mergeCell ref="B11:D11"/>
    <mergeCell ref="C13:E13"/>
    <mergeCell ref="F13:H13"/>
    <mergeCell ref="J13:Q13"/>
    <mergeCell ref="J14:Q17"/>
    <mergeCell ref="J19:Q22"/>
    <mergeCell ref="D24:E30"/>
    <mergeCell ref="G24:H30"/>
    <mergeCell ref="J25:Q25"/>
    <mergeCell ref="J28:Q29"/>
    <mergeCell ref="J34:Q36"/>
    <mergeCell ref="D35:E35"/>
    <mergeCell ref="G35:H35"/>
    <mergeCell ref="D36:H37"/>
    <mergeCell ref="C38:H38"/>
    <mergeCell ref="J38:Q38"/>
    <mergeCell ref="C49:F49"/>
    <mergeCell ref="J40:Q40"/>
    <mergeCell ref="J48:Q49"/>
    <mergeCell ref="C39:H39"/>
    <mergeCell ref="C40:H40"/>
    <mergeCell ref="B42:F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6DA-32C0-47D0-883D-EBC9FB8532CD}">
  <dimension ref="B5:R62"/>
  <sheetViews>
    <sheetView showGridLines="0" topLeftCell="A12" zoomScaleNormal="100" workbookViewId="0">
      <selection activeCell="E22" sqref="E22"/>
    </sheetView>
  </sheetViews>
  <sheetFormatPr baseColWidth="10" defaultRowHeight="15" x14ac:dyDescent="0.25"/>
  <cols>
    <col min="2" max="2" width="58.7109375" customWidth="1"/>
    <col min="3" max="8" width="15.85546875" customWidth="1"/>
  </cols>
  <sheetData>
    <row r="5" spans="2:18" ht="15.75" thickBot="1" x14ac:dyDescent="0.3"/>
    <row r="6" spans="2:18" ht="39" customHeight="1" thickBot="1" x14ac:dyDescent="0.3">
      <c r="B6" s="185" t="s">
        <v>31</v>
      </c>
      <c r="C6" s="186"/>
      <c r="D6" s="186"/>
      <c r="E6" s="186"/>
      <c r="F6" s="186"/>
      <c r="G6" s="186"/>
      <c r="H6" s="187"/>
    </row>
    <row r="7" spans="2:18" ht="39" customHeight="1" thickBot="1" x14ac:dyDescent="0.3">
      <c r="B7" s="64"/>
      <c r="C7" s="65"/>
      <c r="D7" s="65"/>
      <c r="E7" s="65"/>
      <c r="F7" s="65"/>
      <c r="G7" s="65"/>
      <c r="H7" s="65"/>
    </row>
    <row r="8" spans="2:18" ht="15.75" x14ac:dyDescent="0.25">
      <c r="B8" s="67" t="s">
        <v>42</v>
      </c>
      <c r="C8" s="66">
        <v>0.9</v>
      </c>
      <c r="D8" s="107"/>
      <c r="E8" s="65"/>
      <c r="F8" s="65"/>
      <c r="G8" s="65"/>
      <c r="H8" s="65"/>
    </row>
    <row r="9" spans="2:18" ht="16.5" thickBot="1" x14ac:dyDescent="0.3">
      <c r="B9" s="100" t="s">
        <v>43</v>
      </c>
      <c r="C9" s="101">
        <v>0.5</v>
      </c>
      <c r="D9" s="108"/>
    </row>
    <row r="10" spans="2:18" ht="15.75" thickBot="1" x14ac:dyDescent="0.3">
      <c r="K10" s="198" t="s">
        <v>13</v>
      </c>
      <c r="L10" s="199"/>
      <c r="M10" s="199"/>
      <c r="N10" s="199"/>
      <c r="O10" s="199"/>
      <c r="P10" s="199"/>
      <c r="Q10" s="199"/>
      <c r="R10" s="200"/>
    </row>
    <row r="11" spans="2:18" ht="15.75" x14ac:dyDescent="0.25">
      <c r="C11" s="234" t="s">
        <v>9</v>
      </c>
      <c r="D11" s="235"/>
      <c r="E11" s="236"/>
      <c r="F11" s="234" t="s">
        <v>10</v>
      </c>
      <c r="G11" s="235"/>
      <c r="H11" s="236"/>
      <c r="K11" s="227"/>
      <c r="L11" s="228"/>
      <c r="M11" s="228"/>
      <c r="N11" s="228"/>
      <c r="O11" s="228"/>
      <c r="P11" s="228"/>
      <c r="Q11" s="228"/>
      <c r="R11" s="229"/>
    </row>
    <row r="12" spans="2:18" s="1" customFormat="1" ht="30.75" thickBot="1" x14ac:dyDescent="0.3">
      <c r="B12" s="2"/>
      <c r="C12" s="3" t="s">
        <v>8</v>
      </c>
      <c r="D12" s="4" t="s">
        <v>7</v>
      </c>
      <c r="E12" s="5" t="s">
        <v>5</v>
      </c>
      <c r="F12" s="3" t="s">
        <v>8</v>
      </c>
      <c r="G12" s="4" t="s">
        <v>7</v>
      </c>
      <c r="H12" s="5" t="s">
        <v>5</v>
      </c>
      <c r="K12" s="201" t="s">
        <v>28</v>
      </c>
      <c r="L12" s="202"/>
      <c r="M12" s="202"/>
      <c r="N12" s="202"/>
      <c r="O12" s="202"/>
      <c r="P12" s="202"/>
      <c r="Q12" s="202"/>
      <c r="R12" s="203"/>
    </row>
    <row r="13" spans="2:18" ht="15" customHeight="1" x14ac:dyDescent="0.25">
      <c r="B13" s="130" t="s">
        <v>0</v>
      </c>
      <c r="C13" s="132"/>
      <c r="D13" s="10"/>
      <c r="E13" s="10"/>
      <c r="F13" s="134">
        <f>C13/2</f>
        <v>0</v>
      </c>
      <c r="G13" s="10"/>
      <c r="H13" s="11"/>
      <c r="K13" s="201"/>
      <c r="L13" s="202"/>
      <c r="M13" s="202"/>
      <c r="N13" s="202"/>
      <c r="O13" s="202"/>
      <c r="P13" s="202"/>
      <c r="Q13" s="202"/>
      <c r="R13" s="203"/>
    </row>
    <row r="14" spans="2:18" x14ac:dyDescent="0.25">
      <c r="B14" s="131" t="s">
        <v>1</v>
      </c>
      <c r="C14" s="133"/>
      <c r="D14" s="12"/>
      <c r="E14" s="12"/>
      <c r="F14" s="135">
        <f>C14/2</f>
        <v>0</v>
      </c>
      <c r="G14" s="12"/>
      <c r="H14" s="13"/>
      <c r="K14" s="201"/>
      <c r="L14" s="202"/>
      <c r="M14" s="202"/>
      <c r="N14" s="202"/>
      <c r="O14" s="202"/>
      <c r="P14" s="202"/>
      <c r="Q14" s="202"/>
      <c r="R14" s="203"/>
    </row>
    <row r="15" spans="2:18" x14ac:dyDescent="0.25">
      <c r="B15" s="131" t="s">
        <v>2</v>
      </c>
      <c r="C15" s="133"/>
      <c r="D15" s="12"/>
      <c r="E15" s="12"/>
      <c r="F15" s="135">
        <f>C15/2</f>
        <v>0</v>
      </c>
      <c r="G15" s="12"/>
      <c r="H15" s="13"/>
      <c r="K15" s="201"/>
      <c r="L15" s="202"/>
      <c r="M15" s="202"/>
      <c r="N15" s="202"/>
      <c r="O15" s="202"/>
      <c r="P15" s="202"/>
      <c r="Q15" s="202"/>
      <c r="R15" s="203"/>
    </row>
    <row r="16" spans="2:18" x14ac:dyDescent="0.25">
      <c r="B16" s="52" t="s">
        <v>24</v>
      </c>
      <c r="C16" s="57">
        <f>SUM(C13:C15)</f>
        <v>0</v>
      </c>
      <c r="D16" s="12"/>
      <c r="E16" s="12"/>
      <c r="F16" s="57">
        <f>SUM(F13:F15)</f>
        <v>0</v>
      </c>
      <c r="G16" s="12"/>
      <c r="H16" s="13"/>
      <c r="K16" s="28"/>
      <c r="L16" s="6"/>
      <c r="M16" s="6"/>
      <c r="N16" s="6"/>
      <c r="O16" s="6"/>
      <c r="P16" s="6"/>
      <c r="Q16" s="6"/>
      <c r="R16" s="29"/>
    </row>
    <row r="17" spans="2:18" x14ac:dyDescent="0.25">
      <c r="B17" s="22" t="s">
        <v>33</v>
      </c>
      <c r="C17" s="59"/>
      <c r="D17" s="23">
        <f>C16</f>
        <v>0</v>
      </c>
      <c r="E17" s="24">
        <v>1.2999999999999999E-2</v>
      </c>
      <c r="F17" s="59"/>
      <c r="G17" s="23">
        <f>F16</f>
        <v>0</v>
      </c>
      <c r="H17" s="25">
        <v>1.2999999999999999E-2</v>
      </c>
      <c r="K17" s="204" t="s">
        <v>14</v>
      </c>
      <c r="L17" s="205"/>
      <c r="M17" s="205"/>
      <c r="N17" s="205"/>
      <c r="O17" s="205"/>
      <c r="P17" s="205"/>
      <c r="Q17" s="205"/>
      <c r="R17" s="206"/>
    </row>
    <row r="18" spans="2:18" x14ac:dyDescent="0.25">
      <c r="B18" s="22" t="s">
        <v>19</v>
      </c>
      <c r="C18" s="23">
        <f>-(D18*E18)</f>
        <v>0</v>
      </c>
      <c r="D18" s="23">
        <f>C16</f>
        <v>0</v>
      </c>
      <c r="E18" s="24">
        <v>4.0000000000000001E-3</v>
      </c>
      <c r="F18" s="23">
        <f>-(G18*H18)</f>
        <v>0</v>
      </c>
      <c r="G18" s="23">
        <f>F16</f>
        <v>0</v>
      </c>
      <c r="H18" s="25">
        <v>4.0000000000000001E-3</v>
      </c>
      <c r="K18" s="204"/>
      <c r="L18" s="205"/>
      <c r="M18" s="205"/>
      <c r="N18" s="205"/>
      <c r="O18" s="205"/>
      <c r="P18" s="205"/>
      <c r="Q18" s="205"/>
      <c r="R18" s="206"/>
    </row>
    <row r="19" spans="2:18" x14ac:dyDescent="0.25">
      <c r="B19" s="22" t="s">
        <v>19</v>
      </c>
      <c r="C19" s="23">
        <f>-(D19*E19)</f>
        <v>0</v>
      </c>
      <c r="D19" s="23">
        <f>IF(C16+C32&gt;=3864,3864*C16/(C16+C32),C16)</f>
        <v>0</v>
      </c>
      <c r="E19" s="24">
        <v>6.9000000000000006E-2</v>
      </c>
      <c r="F19" s="23">
        <f>-(G19*H19)</f>
        <v>0</v>
      </c>
      <c r="G19" s="23">
        <f>IF(F16+F32&gt;=3864,3864*F16/(F16+F32),F16)</f>
        <v>0</v>
      </c>
      <c r="H19" s="25">
        <v>6.9000000000000006E-2</v>
      </c>
      <c r="K19" s="204"/>
      <c r="L19" s="205"/>
      <c r="M19" s="205"/>
      <c r="N19" s="205"/>
      <c r="O19" s="205"/>
      <c r="P19" s="205"/>
      <c r="Q19" s="205"/>
      <c r="R19" s="206"/>
    </row>
    <row r="20" spans="2:18" x14ac:dyDescent="0.25">
      <c r="B20" s="22" t="s">
        <v>20</v>
      </c>
      <c r="C20" s="23">
        <f>-(D20*E20)</f>
        <v>0</v>
      </c>
      <c r="D20" s="23">
        <f>IF(C16+C32&gt;=3864,3864*C16/(C16+C32),C16)</f>
        <v>0</v>
      </c>
      <c r="E20" s="24">
        <v>2.8400000000000002E-2</v>
      </c>
      <c r="F20" s="23">
        <f>-(G20*H20)</f>
        <v>0</v>
      </c>
      <c r="G20" s="23">
        <f>IF(F16+F32&gt;=3864,3864*F16/(F16+F32),F16)</f>
        <v>0</v>
      </c>
      <c r="H20" s="25">
        <v>2.8000000000000001E-2</v>
      </c>
      <c r="K20" s="204"/>
      <c r="L20" s="205"/>
      <c r="M20" s="205"/>
      <c r="N20" s="205"/>
      <c r="O20" s="205"/>
      <c r="P20" s="205"/>
      <c r="Q20" s="205"/>
      <c r="R20" s="206"/>
    </row>
    <row r="21" spans="2:18" x14ac:dyDescent="0.25">
      <c r="B21" s="22" t="s">
        <v>21</v>
      </c>
      <c r="C21" s="23">
        <f>-(D21*E21)</f>
        <v>0</v>
      </c>
      <c r="D21" s="23">
        <f>IF(C16+C32&gt;=3824,(C16*C16/(C16+C32))-3864,0)</f>
        <v>0</v>
      </c>
      <c r="E21" s="24">
        <v>7.0599999999999996E-2</v>
      </c>
      <c r="F21" s="23">
        <f>-(G21*H21)</f>
        <v>0</v>
      </c>
      <c r="G21" s="23">
        <f>IF(F16+F32&gt;=3824,(F16*F16/(F16+F32))-3864,0)</f>
        <v>0</v>
      </c>
      <c r="H21" s="25">
        <v>6.9500000000000006E-2</v>
      </c>
      <c r="K21" s="28"/>
      <c r="L21" s="6"/>
      <c r="M21" s="6"/>
      <c r="N21" s="6"/>
      <c r="O21" s="6"/>
      <c r="P21" s="6"/>
      <c r="Q21" s="6"/>
      <c r="R21" s="29"/>
    </row>
    <row r="22" spans="2:18" x14ac:dyDescent="0.25">
      <c r="B22" s="22" t="s">
        <v>16</v>
      </c>
      <c r="C22" s="23">
        <f>-(D22*E22)</f>
        <v>0</v>
      </c>
      <c r="D22" s="23">
        <f>C16*0.9825</f>
        <v>0</v>
      </c>
      <c r="E22" s="24">
        <v>6.8000000000000005E-2</v>
      </c>
      <c r="F22" s="23">
        <f>-(G22*H22)</f>
        <v>0</v>
      </c>
      <c r="G22" s="23">
        <f>F16*0.9825</f>
        <v>0</v>
      </c>
      <c r="H22" s="25">
        <v>6.8000000000000005E-2</v>
      </c>
      <c r="K22" s="28"/>
      <c r="L22" s="6"/>
      <c r="M22" s="6"/>
      <c r="N22" s="6"/>
      <c r="O22" s="6"/>
      <c r="P22" s="6"/>
      <c r="Q22" s="6"/>
      <c r="R22" s="29"/>
    </row>
    <row r="23" spans="2:18" x14ac:dyDescent="0.25">
      <c r="B23" s="22" t="s">
        <v>22</v>
      </c>
      <c r="C23" s="23">
        <f t="shared" ref="C23:C24" si="0">-(D23*E23)</f>
        <v>0</v>
      </c>
      <c r="D23" s="23">
        <f>C16*0.9825</f>
        <v>0</v>
      </c>
      <c r="E23" s="24">
        <v>2.4E-2</v>
      </c>
      <c r="F23" s="23">
        <f t="shared" ref="F23:F24" si="1">-(G23*H23)</f>
        <v>0</v>
      </c>
      <c r="G23" s="23">
        <f>F16*0.9825</f>
        <v>0</v>
      </c>
      <c r="H23" s="25">
        <v>2.4E-2</v>
      </c>
      <c r="K23" s="207" t="s">
        <v>29</v>
      </c>
      <c r="L23" s="208"/>
      <c r="M23" s="208"/>
      <c r="N23" s="208"/>
      <c r="O23" s="208"/>
      <c r="P23" s="208"/>
      <c r="Q23" s="208"/>
      <c r="R23" s="209"/>
    </row>
    <row r="24" spans="2:18" x14ac:dyDescent="0.25">
      <c r="B24" s="22" t="s">
        <v>18</v>
      </c>
      <c r="C24" s="23">
        <f t="shared" si="0"/>
        <v>0</v>
      </c>
      <c r="D24" s="23">
        <f>C16*0.9825</f>
        <v>0</v>
      </c>
      <c r="E24" s="24">
        <v>5.0000000000000001E-3</v>
      </c>
      <c r="F24" s="23">
        <f t="shared" si="1"/>
        <v>0</v>
      </c>
      <c r="G24" s="23">
        <f>F16*0.9825</f>
        <v>0</v>
      </c>
      <c r="H24" s="25">
        <v>5.0000000000000001E-3</v>
      </c>
      <c r="K24" s="28"/>
      <c r="L24" s="6"/>
      <c r="M24" s="6"/>
      <c r="N24" s="6"/>
      <c r="O24" s="6"/>
      <c r="P24" s="6"/>
      <c r="Q24" s="6"/>
      <c r="R24" s="29"/>
    </row>
    <row r="25" spans="2:18" ht="15.75" thickBot="1" x14ac:dyDescent="0.3">
      <c r="B25" s="53" t="s">
        <v>23</v>
      </c>
      <c r="C25" s="55">
        <f>SUM(C16:C24)</f>
        <v>0</v>
      </c>
      <c r="D25" s="246"/>
      <c r="E25" s="247"/>
      <c r="F25" s="55">
        <f>SUM(F16:F24)</f>
        <v>0</v>
      </c>
      <c r="G25" s="243"/>
      <c r="H25" s="245"/>
      <c r="K25" s="28"/>
      <c r="L25" s="6"/>
      <c r="M25" s="6"/>
      <c r="N25" s="6"/>
      <c r="O25" s="6"/>
      <c r="P25" s="6"/>
      <c r="Q25" s="6"/>
      <c r="R25" s="29"/>
    </row>
    <row r="26" spans="2:18" x14ac:dyDescent="0.25">
      <c r="B26" s="136" t="s">
        <v>3</v>
      </c>
      <c r="C26" s="132"/>
      <c r="D26" s="10"/>
      <c r="E26" s="10"/>
      <c r="F26" s="134">
        <f>C26/2</f>
        <v>0</v>
      </c>
      <c r="G26" s="10"/>
      <c r="H26" s="11"/>
      <c r="K26" s="210"/>
      <c r="L26" s="211"/>
      <c r="M26" s="211"/>
      <c r="N26" s="211"/>
      <c r="O26" s="211"/>
      <c r="P26" s="211"/>
      <c r="Q26" s="211"/>
      <c r="R26" s="212"/>
    </row>
    <row r="27" spans="2:18" x14ac:dyDescent="0.25">
      <c r="B27" s="137" t="s">
        <v>4</v>
      </c>
      <c r="C27" s="133"/>
      <c r="D27" s="12"/>
      <c r="E27" s="12"/>
      <c r="F27" s="135">
        <f t="shared" ref="F27:F31" si="2">C27/2</f>
        <v>0</v>
      </c>
      <c r="G27" s="12"/>
      <c r="H27" s="13"/>
      <c r="K27" s="210"/>
      <c r="L27" s="211"/>
      <c r="M27" s="211"/>
      <c r="N27" s="211"/>
      <c r="O27" s="211"/>
      <c r="P27" s="211"/>
      <c r="Q27" s="211"/>
      <c r="R27" s="212"/>
    </row>
    <row r="28" spans="2:18" x14ac:dyDescent="0.25">
      <c r="B28" s="137" t="s">
        <v>11</v>
      </c>
      <c r="C28" s="133"/>
      <c r="D28" s="12"/>
      <c r="E28" s="12"/>
      <c r="F28" s="135">
        <f t="shared" si="2"/>
        <v>0</v>
      </c>
      <c r="G28" s="12"/>
      <c r="H28" s="13"/>
      <c r="K28" s="28"/>
      <c r="L28" s="6"/>
      <c r="M28" s="6"/>
      <c r="N28" s="6"/>
      <c r="O28" s="6"/>
      <c r="P28" s="6"/>
      <c r="Q28" s="6"/>
      <c r="R28" s="29"/>
    </row>
    <row r="29" spans="2:18" x14ac:dyDescent="0.25">
      <c r="B29" s="137"/>
      <c r="C29" s="133"/>
      <c r="D29" s="12"/>
      <c r="E29" s="12"/>
      <c r="F29" s="135">
        <f t="shared" si="2"/>
        <v>0</v>
      </c>
      <c r="G29" s="12"/>
      <c r="H29" s="13"/>
      <c r="K29" s="28"/>
      <c r="L29" s="6"/>
      <c r="M29" s="6"/>
      <c r="N29" s="6"/>
      <c r="O29" s="6"/>
      <c r="P29" s="6"/>
      <c r="Q29" s="6"/>
      <c r="R29" s="29"/>
    </row>
    <row r="30" spans="2:18" x14ac:dyDescent="0.25">
      <c r="B30" s="137"/>
      <c r="C30" s="133"/>
      <c r="D30" s="12"/>
      <c r="E30" s="12"/>
      <c r="F30" s="135">
        <f t="shared" si="2"/>
        <v>0</v>
      </c>
      <c r="G30" s="12"/>
      <c r="H30" s="13"/>
      <c r="K30" s="210"/>
      <c r="L30" s="211"/>
      <c r="M30" s="211"/>
      <c r="N30" s="211"/>
      <c r="O30" s="211"/>
      <c r="P30" s="211"/>
      <c r="Q30" s="211"/>
      <c r="R30" s="212"/>
    </row>
    <row r="31" spans="2:18" x14ac:dyDescent="0.25">
      <c r="B31" s="137"/>
      <c r="C31" s="133"/>
      <c r="D31" s="12"/>
      <c r="E31" s="12"/>
      <c r="F31" s="135">
        <f t="shared" si="2"/>
        <v>0</v>
      </c>
      <c r="G31" s="12"/>
      <c r="H31" s="13"/>
      <c r="K31" s="210"/>
      <c r="L31" s="211"/>
      <c r="M31" s="211"/>
      <c r="N31" s="211"/>
      <c r="O31" s="211"/>
      <c r="P31" s="211"/>
      <c r="Q31" s="211"/>
      <c r="R31" s="212"/>
    </row>
    <row r="32" spans="2:18" x14ac:dyDescent="0.25">
      <c r="B32" s="9" t="s">
        <v>24</v>
      </c>
      <c r="C32" s="57">
        <f>SUM(C26:C31)</f>
        <v>0</v>
      </c>
      <c r="D32" s="12"/>
      <c r="E32" s="12"/>
      <c r="F32" s="57">
        <f>SUM(F26:F31)</f>
        <v>0</v>
      </c>
      <c r="G32" s="12"/>
      <c r="H32" s="13"/>
      <c r="K32" s="28"/>
      <c r="L32" s="6"/>
      <c r="M32" s="6"/>
      <c r="N32" s="6"/>
      <c r="O32" s="6"/>
      <c r="P32" s="6"/>
      <c r="Q32" s="6"/>
      <c r="R32" s="29"/>
    </row>
    <row r="33" spans="2:18" x14ac:dyDescent="0.25">
      <c r="B33" s="22" t="s">
        <v>33</v>
      </c>
      <c r="C33" s="59"/>
      <c r="D33" s="23">
        <f>C32</f>
        <v>0</v>
      </c>
      <c r="E33" s="24">
        <v>1.2999999999999999E-2</v>
      </c>
      <c r="F33" s="59"/>
      <c r="G33" s="23">
        <f>F32</f>
        <v>0</v>
      </c>
      <c r="H33" s="25">
        <v>1.2999999999999999E-2</v>
      </c>
      <c r="K33" s="28"/>
      <c r="L33" s="6"/>
      <c r="M33" s="6"/>
      <c r="N33" s="6"/>
      <c r="O33" s="6"/>
      <c r="P33" s="6"/>
      <c r="Q33" s="6"/>
      <c r="R33" s="29"/>
    </row>
    <row r="34" spans="2:18" x14ac:dyDescent="0.25">
      <c r="B34" s="22" t="s">
        <v>19</v>
      </c>
      <c r="C34" s="23">
        <f>-(D34*E34)</f>
        <v>0</v>
      </c>
      <c r="D34" s="23">
        <f>C32</f>
        <v>0</v>
      </c>
      <c r="E34" s="24">
        <v>4.0000000000000001E-3</v>
      </c>
      <c r="F34" s="23">
        <f>-(G34*H34)</f>
        <v>0</v>
      </c>
      <c r="G34" s="23">
        <f>F32</f>
        <v>0</v>
      </c>
      <c r="H34" s="25">
        <v>4.0000000000000001E-3</v>
      </c>
      <c r="K34" s="28"/>
      <c r="L34" s="6"/>
      <c r="M34" s="6"/>
      <c r="N34" s="6"/>
      <c r="O34" s="6"/>
      <c r="P34" s="6"/>
      <c r="Q34" s="6"/>
      <c r="R34" s="29"/>
    </row>
    <row r="35" spans="2:18" x14ac:dyDescent="0.25">
      <c r="B35" s="22" t="s">
        <v>19</v>
      </c>
      <c r="C35" s="23">
        <f>-(D35*E35)</f>
        <v>0</v>
      </c>
      <c r="D35" s="23">
        <f>IF(C16+C32&gt;=3864,3864*C32/(C16+C32),C32)</f>
        <v>0</v>
      </c>
      <c r="E35" s="24">
        <v>6.9000000000000006E-2</v>
      </c>
      <c r="F35" s="23">
        <f>-(G35*H35)</f>
        <v>0</v>
      </c>
      <c r="G35" s="23">
        <f>IF(F16+F32&gt;=3864,3864*F32/(F16+F32),F32)</f>
        <v>0</v>
      </c>
      <c r="H35" s="25">
        <v>6.9000000000000006E-2</v>
      </c>
      <c r="K35" s="49"/>
      <c r="L35" s="50"/>
      <c r="M35" s="50"/>
      <c r="N35" s="50"/>
      <c r="O35" s="50"/>
      <c r="P35" s="50"/>
      <c r="Q35" s="50"/>
      <c r="R35" s="51"/>
    </row>
    <row r="36" spans="2:18" x14ac:dyDescent="0.25">
      <c r="B36" s="22" t="s">
        <v>20</v>
      </c>
      <c r="C36" s="23">
        <f>-(D36*E36)</f>
        <v>0</v>
      </c>
      <c r="D36" s="23">
        <f>IF(C16+C32&gt;=3864,3864*C32/(C16+C32),C32)</f>
        <v>0</v>
      </c>
      <c r="E36" s="24">
        <v>2.8400000000000002E-2</v>
      </c>
      <c r="F36" s="23">
        <f>-(G36*H36)</f>
        <v>0</v>
      </c>
      <c r="G36" s="23">
        <f>IF(F16+F32&gt;=3864,3864*F32/(F16+F32),F32)</f>
        <v>0</v>
      </c>
      <c r="H36" s="25">
        <v>2.8000000000000001E-2</v>
      </c>
      <c r="K36" s="182"/>
      <c r="L36" s="183"/>
      <c r="M36" s="183"/>
      <c r="N36" s="183"/>
      <c r="O36" s="183"/>
      <c r="P36" s="183"/>
      <c r="Q36" s="183"/>
      <c r="R36" s="184"/>
    </row>
    <row r="37" spans="2:18" x14ac:dyDescent="0.25">
      <c r="B37" s="22" t="s">
        <v>21</v>
      </c>
      <c r="C37" s="23">
        <f>-(D37*E37)</f>
        <v>0</v>
      </c>
      <c r="D37" s="23">
        <f>IF(C16+C32&gt;3864,C16+C32-D21-3864,0)</f>
        <v>0</v>
      </c>
      <c r="E37" s="24">
        <v>7.0599999999999996E-2</v>
      </c>
      <c r="F37" s="23">
        <f>-(G37*H37)</f>
        <v>0</v>
      </c>
      <c r="G37" s="23">
        <f>IF(F16+F32&gt;3864,F16+F32-G21-3864,0)</f>
        <v>0</v>
      </c>
      <c r="H37" s="25">
        <v>6.9500000000000006E-2</v>
      </c>
      <c r="K37" s="28"/>
      <c r="L37" s="88"/>
      <c r="M37" s="88"/>
      <c r="N37" s="88"/>
      <c r="O37" s="88"/>
      <c r="P37" s="88"/>
      <c r="Q37" s="88"/>
      <c r="R37" s="124"/>
    </row>
    <row r="38" spans="2:18" x14ac:dyDescent="0.25">
      <c r="B38" s="22" t="s">
        <v>16</v>
      </c>
      <c r="C38" s="23">
        <f>-(D38*E38)</f>
        <v>0</v>
      </c>
      <c r="D38" s="23">
        <f>C32*0.9825</f>
        <v>0</v>
      </c>
      <c r="E38" s="24">
        <v>6.8000000000000005E-2</v>
      </c>
      <c r="F38" s="23">
        <f>-(G38*H38)</f>
        <v>0</v>
      </c>
      <c r="G38" s="23">
        <f>F32*0.9825</f>
        <v>0</v>
      </c>
      <c r="H38" s="25">
        <v>6.8000000000000005E-2</v>
      </c>
      <c r="K38" s="28"/>
      <c r="L38" s="6"/>
      <c r="M38" s="6"/>
      <c r="N38" s="6"/>
      <c r="O38" s="6"/>
      <c r="P38" s="6"/>
      <c r="Q38" s="6"/>
      <c r="R38" s="29"/>
    </row>
    <row r="39" spans="2:18" x14ac:dyDescent="0.25">
      <c r="B39" s="22" t="s">
        <v>22</v>
      </c>
      <c r="C39" s="23">
        <f t="shared" ref="C39:C40" si="3">-(D39*E39)</f>
        <v>0</v>
      </c>
      <c r="D39" s="23">
        <f>C32*0.9825</f>
        <v>0</v>
      </c>
      <c r="E39" s="24">
        <v>2.4E-2</v>
      </c>
      <c r="F39" s="23">
        <f t="shared" ref="F39:F40" si="4">-(G39*H39)</f>
        <v>0</v>
      </c>
      <c r="G39" s="23">
        <f>F32*0.9825</f>
        <v>0</v>
      </c>
      <c r="H39" s="25">
        <v>2.4E-2</v>
      </c>
      <c r="K39" s="28"/>
      <c r="L39" s="6"/>
      <c r="M39" s="6"/>
      <c r="N39" s="6"/>
      <c r="O39" s="6"/>
      <c r="P39" s="6"/>
      <c r="Q39" s="6"/>
      <c r="R39" s="29"/>
    </row>
    <row r="40" spans="2:18" ht="15" customHeight="1" x14ac:dyDescent="0.25">
      <c r="B40" s="22" t="s">
        <v>18</v>
      </c>
      <c r="C40" s="23">
        <f t="shared" si="3"/>
        <v>0</v>
      </c>
      <c r="D40" s="23">
        <f>C32*0.9825</f>
        <v>0</v>
      </c>
      <c r="E40" s="24">
        <v>5.0000000000000001E-3</v>
      </c>
      <c r="F40" s="23">
        <f t="shared" si="4"/>
        <v>0</v>
      </c>
      <c r="G40" s="23">
        <f>F32*0.9825</f>
        <v>0</v>
      </c>
      <c r="H40" s="25">
        <v>5.0000000000000001E-3</v>
      </c>
      <c r="K40" s="28"/>
      <c r="L40" s="6"/>
      <c r="M40" s="6"/>
      <c r="N40" s="6"/>
      <c r="O40" s="6"/>
      <c r="P40" s="6"/>
      <c r="Q40" s="6"/>
      <c r="R40" s="29"/>
    </row>
    <row r="41" spans="2:18" ht="15.75" customHeight="1" thickBot="1" x14ac:dyDescent="0.3">
      <c r="B41" s="53" t="s">
        <v>25</v>
      </c>
      <c r="C41" s="54">
        <f>SUM(C32:C40)</f>
        <v>0</v>
      </c>
      <c r="D41" s="243"/>
      <c r="E41" s="244"/>
      <c r="F41" s="54">
        <f>SUM(F32:F40)</f>
        <v>0</v>
      </c>
      <c r="G41" s="243"/>
      <c r="H41" s="245"/>
      <c r="K41" s="191" t="s">
        <v>30</v>
      </c>
      <c r="L41" s="192"/>
      <c r="M41" s="192"/>
      <c r="N41" s="192"/>
      <c r="O41" s="192"/>
      <c r="P41" s="192"/>
      <c r="Q41" s="192"/>
      <c r="R41" s="193"/>
    </row>
    <row r="42" spans="2:18" x14ac:dyDescent="0.25">
      <c r="B42" s="7" t="s">
        <v>26</v>
      </c>
      <c r="C42" s="58">
        <f>C25*0.9</f>
        <v>0</v>
      </c>
      <c r="D42" s="237"/>
      <c r="E42" s="238"/>
      <c r="F42" s="238"/>
      <c r="G42" s="238"/>
      <c r="H42" s="239"/>
      <c r="K42" s="191"/>
      <c r="L42" s="192"/>
      <c r="M42" s="192"/>
      <c r="N42" s="192"/>
      <c r="O42" s="192"/>
      <c r="P42" s="192"/>
      <c r="Q42" s="192"/>
      <c r="R42" s="193"/>
    </row>
    <row r="43" spans="2:18" ht="15.75" thickBot="1" x14ac:dyDescent="0.3">
      <c r="B43" s="8" t="s">
        <v>27</v>
      </c>
      <c r="C43" s="56">
        <f>C41*0.9</f>
        <v>0</v>
      </c>
      <c r="D43" s="240"/>
      <c r="E43" s="241"/>
      <c r="F43" s="241"/>
      <c r="G43" s="241"/>
      <c r="H43" s="242"/>
      <c r="K43" s="191"/>
      <c r="L43" s="192"/>
      <c r="M43" s="192"/>
      <c r="N43" s="192"/>
      <c r="O43" s="192"/>
      <c r="P43" s="192"/>
      <c r="Q43" s="192"/>
      <c r="R43" s="193"/>
    </row>
    <row r="44" spans="2:18" ht="30.75" hidden="1" thickBot="1" x14ac:dyDescent="0.3">
      <c r="B44" s="62" t="s">
        <v>35</v>
      </c>
      <c r="C44" s="232">
        <f>(C42-F25)/30</f>
        <v>0</v>
      </c>
      <c r="D44" s="232"/>
      <c r="E44" s="232"/>
      <c r="F44" s="232"/>
      <c r="G44" s="232"/>
      <c r="H44" s="233"/>
      <c r="K44" s="28"/>
      <c r="L44" s="6"/>
      <c r="M44" s="6"/>
      <c r="N44" s="6"/>
      <c r="O44" s="6"/>
      <c r="P44" s="6"/>
      <c r="Q44" s="6"/>
      <c r="R44" s="29"/>
    </row>
    <row r="45" spans="2:18" ht="19.5" hidden="1" customHeight="1" thickBot="1" x14ac:dyDescent="0.3">
      <c r="B45" s="123" t="s">
        <v>32</v>
      </c>
      <c r="C45" s="230">
        <f>(C43-F41)/30</f>
        <v>0</v>
      </c>
      <c r="D45" s="230"/>
      <c r="E45" s="230"/>
      <c r="F45" s="230"/>
      <c r="G45" s="230"/>
      <c r="H45" s="231"/>
      <c r="K45" s="28"/>
      <c r="L45" s="6"/>
      <c r="M45" s="6"/>
      <c r="N45" s="6"/>
      <c r="O45" s="6"/>
      <c r="P45" s="6"/>
      <c r="Q45" s="6"/>
      <c r="R45" s="29"/>
    </row>
    <row r="46" spans="2:18" ht="30.75" customHeight="1" thickBot="1" x14ac:dyDescent="0.3">
      <c r="B46" s="87" t="s">
        <v>41</v>
      </c>
      <c r="C46" s="216">
        <f>C44+C45</f>
        <v>0</v>
      </c>
      <c r="D46" s="217"/>
      <c r="E46" s="217"/>
      <c r="F46" s="217"/>
      <c r="G46" s="217"/>
      <c r="H46" s="218"/>
      <c r="K46" s="28"/>
      <c r="L46" s="6"/>
      <c r="M46" s="6"/>
      <c r="N46" s="6"/>
      <c r="O46" s="6"/>
      <c r="P46" s="6"/>
      <c r="Q46" s="6"/>
      <c r="R46" s="29"/>
    </row>
    <row r="47" spans="2:18" s="1" customFormat="1" ht="18" customHeight="1" x14ac:dyDescent="0.25">
      <c r="B47" s="116" t="s">
        <v>37</v>
      </c>
      <c r="C47" s="219">
        <v>30</v>
      </c>
      <c r="D47" s="219"/>
      <c r="E47" s="219"/>
      <c r="F47" s="219"/>
      <c r="G47" s="219"/>
      <c r="H47" s="220"/>
      <c r="K47" s="148" t="s">
        <v>49</v>
      </c>
      <c r="L47" s="149"/>
      <c r="M47" s="149"/>
      <c r="N47" s="149"/>
      <c r="O47" s="149"/>
      <c r="P47" s="149"/>
      <c r="Q47" s="149"/>
      <c r="R47" s="150"/>
    </row>
    <row r="48" spans="2:18" s="1" customFormat="1" ht="21.75" customHeight="1" thickBot="1" x14ac:dyDescent="0.3">
      <c r="B48" s="117" t="s">
        <v>44</v>
      </c>
      <c r="C48" s="221">
        <f>C46*C47</f>
        <v>0</v>
      </c>
      <c r="D48" s="222"/>
      <c r="E48" s="222"/>
      <c r="F48" s="222"/>
      <c r="G48" s="222"/>
      <c r="H48" s="223"/>
      <c r="K48" s="148"/>
      <c r="L48" s="149"/>
      <c r="M48" s="149"/>
      <c r="N48" s="149"/>
      <c r="O48" s="149"/>
      <c r="P48" s="149"/>
      <c r="Q48" s="149"/>
      <c r="R48" s="150"/>
    </row>
    <row r="49" spans="2:18" ht="15.75" thickBot="1" x14ac:dyDescent="0.3">
      <c r="K49" s="28"/>
      <c r="L49" s="6"/>
      <c r="M49" s="6"/>
      <c r="N49" s="6"/>
      <c r="O49" s="6"/>
      <c r="P49" s="6"/>
      <c r="Q49" s="6"/>
      <c r="R49" s="29"/>
    </row>
    <row r="50" spans="2:18" s="1" customFormat="1" ht="20.25" customHeight="1" thickTop="1" thickBot="1" x14ac:dyDescent="0.3">
      <c r="B50" s="224" t="s">
        <v>45</v>
      </c>
      <c r="C50" s="225"/>
      <c r="D50" s="225"/>
      <c r="E50" s="225"/>
      <c r="F50" s="226"/>
      <c r="K50" s="127"/>
      <c r="L50" s="128"/>
      <c r="M50" s="128"/>
      <c r="N50" s="128"/>
      <c r="O50" s="128"/>
      <c r="P50" s="128"/>
      <c r="Q50" s="128"/>
      <c r="R50" s="129"/>
    </row>
    <row r="51" spans="2:18" s="1" customFormat="1" ht="30" x14ac:dyDescent="0.25">
      <c r="B51" s="118"/>
      <c r="C51" s="119" t="s">
        <v>47</v>
      </c>
      <c r="D51" s="120" t="s">
        <v>7</v>
      </c>
      <c r="E51" s="121" t="s">
        <v>46</v>
      </c>
      <c r="F51" s="122" t="s">
        <v>8</v>
      </c>
      <c r="K51" s="127"/>
      <c r="L51" s="128"/>
      <c r="M51" s="128"/>
      <c r="N51" s="128"/>
      <c r="O51" s="128"/>
      <c r="P51" s="128"/>
      <c r="Q51" s="128"/>
      <c r="R51" s="129"/>
    </row>
    <row r="52" spans="2:18" x14ac:dyDescent="0.25">
      <c r="B52" s="22" t="s">
        <v>19</v>
      </c>
      <c r="C52" s="71">
        <v>1</v>
      </c>
      <c r="D52" s="72">
        <f>$C$60*C52*$C$9</f>
        <v>0</v>
      </c>
      <c r="E52" s="24">
        <v>4.0000000000000001E-3</v>
      </c>
      <c r="F52" s="109">
        <f>D52*E52</f>
        <v>0</v>
      </c>
      <c r="K52" s="28"/>
      <c r="L52" s="6"/>
      <c r="M52" s="6"/>
      <c r="N52" s="6"/>
      <c r="O52" s="6"/>
      <c r="P52" s="6"/>
      <c r="Q52" s="6"/>
      <c r="R52" s="29"/>
    </row>
    <row r="53" spans="2:18" x14ac:dyDescent="0.25">
      <c r="B53" s="22" t="s">
        <v>19</v>
      </c>
      <c r="C53" s="71">
        <v>1</v>
      </c>
      <c r="D53" s="72">
        <f>$C$60*C53*$C$9</f>
        <v>0</v>
      </c>
      <c r="E53" s="24">
        <v>6.9000000000000006E-2</v>
      </c>
      <c r="F53" s="109">
        <f t="shared" ref="F53:F55" si="5">D53*E53</f>
        <v>0</v>
      </c>
      <c r="K53" s="28"/>
      <c r="L53" s="6"/>
      <c r="M53" s="6"/>
      <c r="N53" s="6"/>
      <c r="O53" s="6"/>
      <c r="P53" s="6"/>
      <c r="Q53" s="6"/>
      <c r="R53" s="29"/>
    </row>
    <row r="54" spans="2:18" x14ac:dyDescent="0.25">
      <c r="B54" s="22" t="s">
        <v>20</v>
      </c>
      <c r="C54" s="71">
        <v>1</v>
      </c>
      <c r="D54" s="72">
        <f>$C$60*C54*$C$9</f>
        <v>0</v>
      </c>
      <c r="E54" s="24">
        <v>2.8400000000000002E-2</v>
      </c>
      <c r="F54" s="109">
        <f t="shared" si="5"/>
        <v>0</v>
      </c>
      <c r="K54" s="28"/>
      <c r="L54" s="6"/>
      <c r="M54" s="6"/>
      <c r="N54" s="6"/>
      <c r="O54" s="6"/>
      <c r="P54" s="6"/>
      <c r="Q54" s="6"/>
      <c r="R54" s="29"/>
    </row>
    <row r="55" spans="2:18" x14ac:dyDescent="0.25">
      <c r="B55" s="22" t="s">
        <v>21</v>
      </c>
      <c r="C55" s="71">
        <v>1</v>
      </c>
      <c r="D55" s="72">
        <f>IF(C60&gt;3864,C60-3864,0)</f>
        <v>0</v>
      </c>
      <c r="E55" s="24">
        <v>7.0599999999999996E-2</v>
      </c>
      <c r="F55" s="109">
        <f t="shared" si="5"/>
        <v>0</v>
      </c>
      <c r="K55" s="28"/>
      <c r="L55" s="6"/>
      <c r="M55" s="6"/>
      <c r="N55" s="6"/>
      <c r="O55" s="6"/>
      <c r="P55" s="6"/>
      <c r="Q55" s="6"/>
      <c r="R55" s="29"/>
    </row>
    <row r="56" spans="2:18" x14ac:dyDescent="0.25">
      <c r="B56" s="81" t="s">
        <v>16</v>
      </c>
      <c r="C56" s="71">
        <v>0.98250000000000004</v>
      </c>
      <c r="D56" s="72">
        <f>$C$60*C56*$C$9</f>
        <v>0</v>
      </c>
      <c r="E56" s="71">
        <v>6.8000000000000005E-2</v>
      </c>
      <c r="F56" s="82">
        <f>D56*E56</f>
        <v>0</v>
      </c>
      <c r="K56" s="28"/>
      <c r="L56" s="6"/>
      <c r="M56" s="6"/>
      <c r="N56" s="6"/>
      <c r="O56" s="6"/>
      <c r="P56" s="6"/>
      <c r="Q56" s="6"/>
      <c r="R56" s="29"/>
    </row>
    <row r="57" spans="2:18" x14ac:dyDescent="0.25">
      <c r="B57" s="81" t="s">
        <v>17</v>
      </c>
      <c r="C57" s="71">
        <v>0.98250000000000004</v>
      </c>
      <c r="D57" s="72">
        <f>$C$60*C57*$C$9</f>
        <v>0</v>
      </c>
      <c r="E57" s="71">
        <v>2.4E-2</v>
      </c>
      <c r="F57" s="82">
        <f t="shared" ref="F57:F58" si="6">D57*E57</f>
        <v>0</v>
      </c>
      <c r="K57" s="28"/>
      <c r="L57" s="6"/>
      <c r="M57" s="6"/>
      <c r="N57" s="6"/>
      <c r="O57" s="6"/>
      <c r="P57" s="6"/>
      <c r="Q57" s="6"/>
      <c r="R57" s="29"/>
    </row>
    <row r="58" spans="2:18" x14ac:dyDescent="0.25">
      <c r="B58" s="81" t="s">
        <v>18</v>
      </c>
      <c r="C58" s="71">
        <v>0.98250000000000004</v>
      </c>
      <c r="D58" s="72">
        <f>$C$60*C58*$C$9</f>
        <v>0</v>
      </c>
      <c r="E58" s="71">
        <v>5.0000000000000001E-3</v>
      </c>
      <c r="F58" s="82">
        <f t="shared" si="6"/>
        <v>0</v>
      </c>
      <c r="K58" s="28"/>
      <c r="L58" s="6"/>
      <c r="M58" s="6"/>
      <c r="N58" s="6"/>
      <c r="O58" s="6"/>
      <c r="P58" s="6"/>
      <c r="Q58" s="6"/>
      <c r="R58" s="29"/>
    </row>
    <row r="59" spans="2:18" ht="15.75" thickBot="1" x14ac:dyDescent="0.3">
      <c r="B59" s="83" t="s">
        <v>48</v>
      </c>
      <c r="C59" s="73"/>
      <c r="D59" s="74"/>
      <c r="E59" s="73"/>
      <c r="F59" s="84">
        <f>SUM(F56:F58)</f>
        <v>0</v>
      </c>
      <c r="K59" s="151" t="s">
        <v>50</v>
      </c>
      <c r="L59" s="152"/>
      <c r="M59" s="152"/>
      <c r="N59" s="152"/>
      <c r="O59" s="152"/>
      <c r="P59" s="152"/>
      <c r="Q59" s="152"/>
      <c r="R59" s="153"/>
    </row>
    <row r="60" spans="2:18" ht="16.5" thickBot="1" x14ac:dyDescent="0.3">
      <c r="B60" s="86" t="s">
        <v>56</v>
      </c>
      <c r="C60" s="165">
        <f>C48/(1-((C56*C9*(E56+E57+E58))+(C52*C9*(E52+E53+E54))))</f>
        <v>0</v>
      </c>
      <c r="D60" s="165"/>
      <c r="E60" s="165"/>
      <c r="F60" s="166"/>
      <c r="K60" s="151"/>
      <c r="L60" s="152"/>
      <c r="M60" s="152"/>
      <c r="N60" s="152"/>
      <c r="O60" s="152"/>
      <c r="P60" s="152"/>
      <c r="Q60" s="152"/>
      <c r="R60" s="153"/>
    </row>
    <row r="61" spans="2:18" ht="16.5" thickTop="1" thickBot="1" x14ac:dyDescent="0.3">
      <c r="B61" s="85" t="s">
        <v>38</v>
      </c>
      <c r="C61" s="145">
        <f>C60/30</f>
        <v>0</v>
      </c>
      <c r="D61" s="146"/>
      <c r="E61" s="146"/>
      <c r="F61" s="147"/>
      <c r="K61" s="141"/>
      <c r="L61" s="142"/>
      <c r="M61" s="142"/>
      <c r="N61" s="142"/>
      <c r="O61" s="142"/>
      <c r="P61" s="142"/>
      <c r="Q61" s="142"/>
      <c r="R61" s="143"/>
    </row>
    <row r="62" spans="2:18" ht="15.75" thickTop="1" x14ac:dyDescent="0.25"/>
  </sheetData>
  <sheetProtection sheet="1" objects="1" scenarios="1"/>
  <mergeCells count="26">
    <mergeCell ref="K30:R31"/>
    <mergeCell ref="K10:R11"/>
    <mergeCell ref="B6:H6"/>
    <mergeCell ref="C45:H45"/>
    <mergeCell ref="C44:H44"/>
    <mergeCell ref="C11:E11"/>
    <mergeCell ref="F11:H11"/>
    <mergeCell ref="D42:H43"/>
    <mergeCell ref="D41:E41"/>
    <mergeCell ref="G41:H41"/>
    <mergeCell ref="G25:H25"/>
    <mergeCell ref="D25:E25"/>
    <mergeCell ref="K12:R15"/>
    <mergeCell ref="K17:R20"/>
    <mergeCell ref="K23:R23"/>
    <mergeCell ref="K26:R27"/>
    <mergeCell ref="C61:F61"/>
    <mergeCell ref="K47:R48"/>
    <mergeCell ref="K41:R43"/>
    <mergeCell ref="K36:R36"/>
    <mergeCell ref="K59:R60"/>
    <mergeCell ref="C46:H46"/>
    <mergeCell ref="C47:H47"/>
    <mergeCell ref="C48:H48"/>
    <mergeCell ref="B50:F50"/>
    <mergeCell ref="C60:F60"/>
  </mergeCells>
  <pageMargins left="0.7" right="0.7" top="0.75" bottom="0.75" header="0.3" footer="0.3"/>
  <ignoredErrors>
    <ignoredError sqref="D55" formula="1"/>
    <ignoredError sqref="F26:F31"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70C64-E4BA-49F9-96DF-CF33B6B6579F}">
  <dimension ref="B5:R62"/>
  <sheetViews>
    <sheetView showGridLines="0" topLeftCell="A12" zoomScaleNormal="100" workbookViewId="0">
      <selection activeCell="F37" sqref="F37"/>
    </sheetView>
  </sheetViews>
  <sheetFormatPr baseColWidth="10" defaultRowHeight="15" x14ac:dyDescent="0.25"/>
  <cols>
    <col min="2" max="2" width="58.7109375" customWidth="1"/>
    <col min="3" max="8" width="15.85546875" customWidth="1"/>
  </cols>
  <sheetData>
    <row r="5" spans="2:18" ht="15.75" thickBot="1" x14ac:dyDescent="0.3"/>
    <row r="6" spans="2:18" ht="39" customHeight="1" thickBot="1" x14ac:dyDescent="0.3">
      <c r="B6" s="185" t="s">
        <v>31</v>
      </c>
      <c r="C6" s="186"/>
      <c r="D6" s="186"/>
      <c r="E6" s="186"/>
      <c r="F6" s="186"/>
      <c r="G6" s="186"/>
      <c r="H6" s="187"/>
    </row>
    <row r="7" spans="2:18" ht="39" customHeight="1" thickBot="1" x14ac:dyDescent="0.3">
      <c r="B7" s="64"/>
      <c r="C7" s="65"/>
      <c r="D7" s="65"/>
      <c r="E7" s="65"/>
      <c r="F7" s="65"/>
      <c r="G7" s="65"/>
      <c r="H7" s="65"/>
    </row>
    <row r="8" spans="2:18" ht="15.75" x14ac:dyDescent="0.25">
      <c r="B8" s="67" t="s">
        <v>42</v>
      </c>
      <c r="C8" s="66">
        <v>0.9</v>
      </c>
      <c r="D8" s="107"/>
      <c r="E8" s="65"/>
      <c r="F8" s="65"/>
      <c r="G8" s="65"/>
      <c r="H8" s="65"/>
    </row>
    <row r="9" spans="2:18" ht="16.5" thickBot="1" x14ac:dyDescent="0.3">
      <c r="B9" s="100" t="s">
        <v>43</v>
      </c>
      <c r="C9" s="101">
        <v>0.5</v>
      </c>
      <c r="D9" s="108"/>
    </row>
    <row r="10" spans="2:18" ht="15.75" thickBot="1" x14ac:dyDescent="0.3"/>
    <row r="11" spans="2:18" ht="15.75" x14ac:dyDescent="0.25">
      <c r="C11" s="234" t="s">
        <v>9</v>
      </c>
      <c r="D11" s="235"/>
      <c r="E11" s="236"/>
      <c r="F11" s="234" t="s">
        <v>10</v>
      </c>
      <c r="G11" s="235"/>
      <c r="H11" s="236"/>
      <c r="K11" s="138"/>
      <c r="L11" s="139"/>
      <c r="M11" s="139"/>
      <c r="N11" s="139"/>
      <c r="O11" s="139"/>
      <c r="P11" s="139"/>
      <c r="Q11" s="139"/>
      <c r="R11" s="140"/>
    </row>
    <row r="12" spans="2:18" s="1" customFormat="1" ht="30.75" customHeight="1" thickBot="1" x14ac:dyDescent="0.3">
      <c r="B12" s="2"/>
      <c r="C12" s="3" t="s">
        <v>8</v>
      </c>
      <c r="D12" s="4" t="s">
        <v>7</v>
      </c>
      <c r="E12" s="5" t="s">
        <v>5</v>
      </c>
      <c r="F12" s="3" t="s">
        <v>8</v>
      </c>
      <c r="G12" s="4" t="s">
        <v>7</v>
      </c>
      <c r="H12" s="5" t="s">
        <v>5</v>
      </c>
      <c r="K12" s="227" t="s">
        <v>13</v>
      </c>
      <c r="L12" s="228"/>
      <c r="M12" s="228"/>
      <c r="N12" s="228"/>
      <c r="O12" s="228"/>
      <c r="P12" s="228"/>
      <c r="Q12" s="228"/>
      <c r="R12" s="229"/>
    </row>
    <row r="13" spans="2:18" ht="15" customHeight="1" x14ac:dyDescent="0.25">
      <c r="B13" s="130" t="s">
        <v>0</v>
      </c>
      <c r="C13" s="132"/>
      <c r="D13" s="10"/>
      <c r="E13" s="10"/>
      <c r="F13" s="134">
        <f>C13/2</f>
        <v>0</v>
      </c>
      <c r="G13" s="10"/>
      <c r="H13" s="11"/>
      <c r="K13" s="201" t="s">
        <v>28</v>
      </c>
      <c r="L13" s="202"/>
      <c r="M13" s="202"/>
      <c r="N13" s="202"/>
      <c r="O13" s="202"/>
      <c r="P13" s="202"/>
      <c r="Q13" s="202"/>
      <c r="R13" s="203"/>
    </row>
    <row r="14" spans="2:18" x14ac:dyDescent="0.25">
      <c r="B14" s="131" t="s">
        <v>1</v>
      </c>
      <c r="C14" s="133"/>
      <c r="D14" s="12"/>
      <c r="E14" s="12"/>
      <c r="F14" s="135">
        <f>C14/2</f>
        <v>0</v>
      </c>
      <c r="G14" s="12"/>
      <c r="H14" s="13"/>
      <c r="K14" s="201"/>
      <c r="L14" s="202"/>
      <c r="M14" s="202"/>
      <c r="N14" s="202"/>
      <c r="O14" s="202"/>
      <c r="P14" s="202"/>
      <c r="Q14" s="202"/>
      <c r="R14" s="203"/>
    </row>
    <row r="15" spans="2:18" x14ac:dyDescent="0.25">
      <c r="B15" s="131" t="s">
        <v>2</v>
      </c>
      <c r="C15" s="133"/>
      <c r="D15" s="12"/>
      <c r="E15" s="12"/>
      <c r="F15" s="135">
        <f>C15/2</f>
        <v>0</v>
      </c>
      <c r="G15" s="12"/>
      <c r="H15" s="13"/>
      <c r="K15" s="201"/>
      <c r="L15" s="202"/>
      <c r="M15" s="202"/>
      <c r="N15" s="202"/>
      <c r="O15" s="202"/>
      <c r="P15" s="202"/>
      <c r="Q15" s="202"/>
      <c r="R15" s="203"/>
    </row>
    <row r="16" spans="2:18" x14ac:dyDescent="0.25">
      <c r="B16" s="52" t="s">
        <v>24</v>
      </c>
      <c r="C16" s="57">
        <f>SUM(C13:C15)</f>
        <v>0</v>
      </c>
      <c r="D16" s="12"/>
      <c r="E16" s="12"/>
      <c r="F16" s="57">
        <f>SUM(F13:F15)</f>
        <v>0</v>
      </c>
      <c r="G16" s="12"/>
      <c r="H16" s="13"/>
      <c r="K16" s="201"/>
      <c r="L16" s="202"/>
      <c r="M16" s="202"/>
      <c r="N16" s="202"/>
      <c r="O16" s="202"/>
      <c r="P16" s="202"/>
      <c r="Q16" s="202"/>
      <c r="R16" s="203"/>
    </row>
    <row r="17" spans="2:18" ht="15" customHeight="1" x14ac:dyDescent="0.25">
      <c r="B17" s="22" t="s">
        <v>33</v>
      </c>
      <c r="C17" s="59"/>
      <c r="D17" s="23">
        <f>C16</f>
        <v>0</v>
      </c>
      <c r="E17" s="24">
        <v>1.2999999999999999E-2</v>
      </c>
      <c r="F17" s="59"/>
      <c r="G17" s="23">
        <f>F16</f>
        <v>0</v>
      </c>
      <c r="H17" s="25">
        <v>1.2999999999999999E-2</v>
      </c>
      <c r="K17" s="28"/>
      <c r="L17" s="6"/>
      <c r="M17" s="6"/>
      <c r="N17" s="6"/>
      <c r="O17" s="6"/>
      <c r="P17" s="6"/>
      <c r="Q17" s="6"/>
      <c r="R17" s="29"/>
    </row>
    <row r="18" spans="2:18" x14ac:dyDescent="0.25">
      <c r="B18" s="22" t="s">
        <v>19</v>
      </c>
      <c r="C18" s="23">
        <f>-(D18*E18)</f>
        <v>0</v>
      </c>
      <c r="D18" s="23">
        <f>C16</f>
        <v>0</v>
      </c>
      <c r="E18" s="24">
        <v>4.0000000000000001E-3</v>
      </c>
      <c r="F18" s="23">
        <f>-(G18*H18)</f>
        <v>0</v>
      </c>
      <c r="G18" s="23">
        <f>F16</f>
        <v>0</v>
      </c>
      <c r="H18" s="25">
        <v>4.0000000000000001E-3</v>
      </c>
      <c r="K18" s="204" t="s">
        <v>14</v>
      </c>
      <c r="L18" s="205"/>
      <c r="M18" s="205"/>
      <c r="N18" s="205"/>
      <c r="O18" s="205"/>
      <c r="P18" s="205"/>
      <c r="Q18" s="205"/>
      <c r="R18" s="206"/>
    </row>
    <row r="19" spans="2:18" x14ac:dyDescent="0.25">
      <c r="B19" s="22" t="s">
        <v>19</v>
      </c>
      <c r="C19" s="23">
        <f>-(D19*E19)</f>
        <v>0</v>
      </c>
      <c r="D19" s="23">
        <f>IF(C16+C32&gt;=3864,3864*C16/(C16+C32),C16)</f>
        <v>0</v>
      </c>
      <c r="E19" s="24">
        <v>6.9000000000000006E-2</v>
      </c>
      <c r="F19" s="23">
        <f>-(G19*H19)</f>
        <v>0</v>
      </c>
      <c r="G19" s="23">
        <f>IF(F16+F32&gt;=3864,3864*F16/(F16+F32),F16)</f>
        <v>0</v>
      </c>
      <c r="H19" s="25">
        <v>6.9000000000000006E-2</v>
      </c>
      <c r="K19" s="204"/>
      <c r="L19" s="205"/>
      <c r="M19" s="205"/>
      <c r="N19" s="205"/>
      <c r="O19" s="205"/>
      <c r="P19" s="205"/>
      <c r="Q19" s="205"/>
      <c r="R19" s="206"/>
    </row>
    <row r="20" spans="2:18" x14ac:dyDescent="0.25">
      <c r="B20" s="22" t="s">
        <v>20</v>
      </c>
      <c r="C20" s="23">
        <f>-(D20*E20)</f>
        <v>0</v>
      </c>
      <c r="D20" s="23">
        <f>IF(C16+C32&gt;=3864,3864*C16/(C16+C32),C16)</f>
        <v>0</v>
      </c>
      <c r="E20" s="24">
        <v>2.8400000000000002E-2</v>
      </c>
      <c r="F20" s="23">
        <f>-(G20*H20)</f>
        <v>0</v>
      </c>
      <c r="G20" s="23">
        <f>IF(F16+F32&gt;=3864,3864*F16/(F16+F32),F16)</f>
        <v>0</v>
      </c>
      <c r="H20" s="25">
        <v>2.8000000000000001E-2</v>
      </c>
      <c r="K20" s="204"/>
      <c r="L20" s="205"/>
      <c r="M20" s="205"/>
      <c r="N20" s="205"/>
      <c r="O20" s="205"/>
      <c r="P20" s="205"/>
      <c r="Q20" s="205"/>
      <c r="R20" s="206"/>
    </row>
    <row r="21" spans="2:18" x14ac:dyDescent="0.25">
      <c r="B21" s="22" t="s">
        <v>21</v>
      </c>
      <c r="C21" s="23">
        <f>-(D21*E21)</f>
        <v>0</v>
      </c>
      <c r="D21" s="23">
        <f>IF(C16+C32&gt;=3824,(C16*C16/(C16+C32))-3864,0)</f>
        <v>0</v>
      </c>
      <c r="E21" s="24">
        <v>7.0599999999999996E-2</v>
      </c>
      <c r="F21" s="23">
        <f>-(G21*H21)</f>
        <v>0</v>
      </c>
      <c r="G21" s="23">
        <f>IF(F16+F32&gt;=3824,(F16*F16/(F16+F32))-3864,0)</f>
        <v>0</v>
      </c>
      <c r="H21" s="25">
        <v>6.9500000000000006E-2</v>
      </c>
      <c r="K21" s="204"/>
      <c r="L21" s="205"/>
      <c r="M21" s="205"/>
      <c r="N21" s="205"/>
      <c r="O21" s="205"/>
      <c r="P21" s="205"/>
      <c r="Q21" s="205"/>
      <c r="R21" s="206"/>
    </row>
    <row r="22" spans="2:18" x14ac:dyDescent="0.25">
      <c r="B22" s="22" t="s">
        <v>16</v>
      </c>
      <c r="C22" s="23">
        <f>-(D22*E22)</f>
        <v>0</v>
      </c>
      <c r="D22" s="23">
        <f>C16*0.9825</f>
        <v>0</v>
      </c>
      <c r="E22" s="24">
        <v>6.8000000000000005E-2</v>
      </c>
      <c r="F22" s="23">
        <f>-(G22*H22)</f>
        <v>0</v>
      </c>
      <c r="G22" s="23">
        <f>F16*0.9825</f>
        <v>0</v>
      </c>
      <c r="H22" s="25">
        <v>6.8000000000000005E-2</v>
      </c>
      <c r="K22" s="28"/>
      <c r="L22" s="6"/>
      <c r="M22" s="6"/>
      <c r="N22" s="6"/>
      <c r="O22" s="6"/>
      <c r="P22" s="6"/>
      <c r="Q22" s="6"/>
      <c r="R22" s="29"/>
    </row>
    <row r="23" spans="2:18" x14ac:dyDescent="0.25">
      <c r="B23" s="22" t="s">
        <v>22</v>
      </c>
      <c r="C23" s="23">
        <f t="shared" ref="C23:C24" si="0">-(D23*E23)</f>
        <v>0</v>
      </c>
      <c r="D23" s="23">
        <f>C16*0.9825</f>
        <v>0</v>
      </c>
      <c r="E23" s="24">
        <v>2.4E-2</v>
      </c>
      <c r="F23" s="23">
        <f t="shared" ref="F23:F24" si="1">-(G23*H23)</f>
        <v>0</v>
      </c>
      <c r="G23" s="23">
        <f>F16*0.9825</f>
        <v>0</v>
      </c>
      <c r="H23" s="25">
        <v>2.4E-2</v>
      </c>
      <c r="K23" s="28"/>
      <c r="L23" s="6"/>
      <c r="M23" s="6"/>
      <c r="N23" s="6"/>
      <c r="O23" s="6"/>
      <c r="P23" s="6"/>
      <c r="Q23" s="6"/>
      <c r="R23" s="29"/>
    </row>
    <row r="24" spans="2:18" x14ac:dyDescent="0.25">
      <c r="B24" s="22" t="s">
        <v>18</v>
      </c>
      <c r="C24" s="23">
        <f t="shared" si="0"/>
        <v>0</v>
      </c>
      <c r="D24" s="23">
        <f>C16*0.9825</f>
        <v>0</v>
      </c>
      <c r="E24" s="24">
        <v>5.0000000000000001E-3</v>
      </c>
      <c r="F24" s="23">
        <f t="shared" si="1"/>
        <v>0</v>
      </c>
      <c r="G24" s="23">
        <f>F16*0.9825</f>
        <v>0</v>
      </c>
      <c r="H24" s="25">
        <v>5.0000000000000001E-3</v>
      </c>
      <c r="K24" s="207" t="s">
        <v>29</v>
      </c>
      <c r="L24" s="208"/>
      <c r="M24" s="208"/>
      <c r="N24" s="208"/>
      <c r="O24" s="208"/>
      <c r="P24" s="208"/>
      <c r="Q24" s="208"/>
      <c r="R24" s="209"/>
    </row>
    <row r="25" spans="2:18" ht="15.75" thickBot="1" x14ac:dyDescent="0.3">
      <c r="B25" s="53" t="s">
        <v>23</v>
      </c>
      <c r="C25" s="55">
        <f>SUM(C16:C24)</f>
        <v>0</v>
      </c>
      <c r="D25" s="246"/>
      <c r="E25" s="247"/>
      <c r="F25" s="55">
        <f>SUM(F16:F24)</f>
        <v>0</v>
      </c>
      <c r="G25" s="243"/>
      <c r="H25" s="245"/>
      <c r="K25" s="28"/>
      <c r="L25" s="6"/>
      <c r="M25" s="6"/>
      <c r="N25" s="6"/>
      <c r="O25" s="6"/>
      <c r="P25" s="6"/>
      <c r="Q25" s="6"/>
      <c r="R25" s="29"/>
    </row>
    <row r="26" spans="2:18" x14ac:dyDescent="0.25">
      <c r="B26" s="136" t="s">
        <v>3</v>
      </c>
      <c r="C26" s="132"/>
      <c r="D26" s="10"/>
      <c r="E26" s="10"/>
      <c r="F26" s="134">
        <f>C26/2</f>
        <v>0</v>
      </c>
      <c r="G26" s="10"/>
      <c r="H26" s="11"/>
      <c r="K26" s="28"/>
      <c r="L26" s="6"/>
      <c r="M26" s="6"/>
      <c r="N26" s="6"/>
      <c r="O26" s="6"/>
      <c r="P26" s="6"/>
      <c r="Q26" s="6"/>
      <c r="R26" s="29"/>
    </row>
    <row r="27" spans="2:18" x14ac:dyDescent="0.25">
      <c r="B27" s="137" t="s">
        <v>4</v>
      </c>
      <c r="C27" s="133"/>
      <c r="D27" s="12"/>
      <c r="E27" s="12"/>
      <c r="F27" s="135">
        <f t="shared" ref="F27:F31" si="2">C27/2</f>
        <v>0</v>
      </c>
      <c r="G27" s="12"/>
      <c r="H27" s="13"/>
      <c r="K27" s="210"/>
      <c r="L27" s="211"/>
      <c r="M27" s="211"/>
      <c r="N27" s="211"/>
      <c r="O27" s="211"/>
      <c r="P27" s="211"/>
      <c r="Q27" s="211"/>
      <c r="R27" s="212"/>
    </row>
    <row r="28" spans="2:18" x14ac:dyDescent="0.25">
      <c r="B28" s="137" t="s">
        <v>11</v>
      </c>
      <c r="C28" s="133"/>
      <c r="D28" s="12"/>
      <c r="E28" s="12"/>
      <c r="F28" s="135">
        <f t="shared" si="2"/>
        <v>0</v>
      </c>
      <c r="G28" s="12"/>
      <c r="H28" s="13"/>
      <c r="K28" s="210"/>
      <c r="L28" s="211"/>
      <c r="M28" s="211"/>
      <c r="N28" s="211"/>
      <c r="O28" s="211"/>
      <c r="P28" s="211"/>
      <c r="Q28" s="211"/>
      <c r="R28" s="212"/>
    </row>
    <row r="29" spans="2:18" x14ac:dyDescent="0.25">
      <c r="B29" s="137"/>
      <c r="C29" s="133"/>
      <c r="D29" s="12"/>
      <c r="E29" s="12"/>
      <c r="F29" s="135">
        <f t="shared" si="2"/>
        <v>0</v>
      </c>
      <c r="G29" s="12"/>
      <c r="H29" s="13"/>
      <c r="K29" s="28"/>
      <c r="L29" s="6"/>
      <c r="M29" s="6"/>
      <c r="N29" s="6"/>
      <c r="O29" s="6"/>
      <c r="P29" s="6"/>
      <c r="Q29" s="6"/>
      <c r="R29" s="29"/>
    </row>
    <row r="30" spans="2:18" x14ac:dyDescent="0.25">
      <c r="B30" s="137"/>
      <c r="C30" s="133"/>
      <c r="D30" s="12"/>
      <c r="E30" s="12"/>
      <c r="F30" s="135">
        <f t="shared" si="2"/>
        <v>0</v>
      </c>
      <c r="G30" s="12"/>
      <c r="H30" s="13"/>
      <c r="K30" s="28"/>
      <c r="L30" s="6"/>
      <c r="M30" s="6"/>
      <c r="N30" s="6"/>
      <c r="O30" s="6"/>
      <c r="P30" s="6"/>
      <c r="Q30" s="6"/>
      <c r="R30" s="29"/>
    </row>
    <row r="31" spans="2:18" x14ac:dyDescent="0.25">
      <c r="B31" s="137"/>
      <c r="C31" s="133"/>
      <c r="D31" s="12"/>
      <c r="E31" s="12"/>
      <c r="F31" s="135">
        <f t="shared" si="2"/>
        <v>0</v>
      </c>
      <c r="G31" s="12"/>
      <c r="H31" s="13"/>
      <c r="K31" s="210"/>
      <c r="L31" s="211"/>
      <c r="M31" s="211"/>
      <c r="N31" s="211"/>
      <c r="O31" s="211"/>
      <c r="P31" s="211"/>
      <c r="Q31" s="211"/>
      <c r="R31" s="212"/>
    </row>
    <row r="32" spans="2:18" x14ac:dyDescent="0.25">
      <c r="B32" s="9" t="s">
        <v>24</v>
      </c>
      <c r="C32" s="57">
        <f>SUM(C26:C31)</f>
        <v>0</v>
      </c>
      <c r="D32" s="12"/>
      <c r="E32" s="12"/>
      <c r="F32" s="57">
        <f>SUM(F26:F31)</f>
        <v>0</v>
      </c>
      <c r="G32" s="12"/>
      <c r="H32" s="13"/>
      <c r="K32" s="210"/>
      <c r="L32" s="211"/>
      <c r="M32" s="211"/>
      <c r="N32" s="211"/>
      <c r="O32" s="211"/>
      <c r="P32" s="211"/>
      <c r="Q32" s="211"/>
      <c r="R32" s="212"/>
    </row>
    <row r="33" spans="2:18" x14ac:dyDescent="0.25">
      <c r="B33" s="22" t="s">
        <v>33</v>
      </c>
      <c r="C33" s="59"/>
      <c r="D33" s="23">
        <f>C32</f>
        <v>0</v>
      </c>
      <c r="E33" s="24">
        <v>1.2999999999999999E-2</v>
      </c>
      <c r="F33" s="59"/>
      <c r="G33" s="23">
        <f>F32</f>
        <v>0</v>
      </c>
      <c r="H33" s="25">
        <v>1.2999999999999999E-2</v>
      </c>
      <c r="K33" s="28"/>
      <c r="L33" s="6"/>
      <c r="M33" s="6"/>
      <c r="N33" s="6"/>
      <c r="O33" s="6"/>
      <c r="P33" s="6"/>
      <c r="Q33" s="6"/>
      <c r="R33" s="29"/>
    </row>
    <row r="34" spans="2:18" x14ac:dyDescent="0.25">
      <c r="B34" s="22" t="s">
        <v>19</v>
      </c>
      <c r="C34" s="23">
        <f>-(D34*E34)</f>
        <v>0</v>
      </c>
      <c r="D34" s="23">
        <f>C32</f>
        <v>0</v>
      </c>
      <c r="E34" s="24">
        <v>4.0000000000000001E-3</v>
      </c>
      <c r="F34" s="23">
        <f>-(G34*H34)</f>
        <v>0</v>
      </c>
      <c r="G34" s="23">
        <f>F32</f>
        <v>0</v>
      </c>
      <c r="H34" s="25">
        <v>4.0000000000000001E-3</v>
      </c>
      <c r="K34" s="28"/>
      <c r="L34" s="6"/>
      <c r="M34" s="6"/>
      <c r="N34" s="6"/>
      <c r="O34" s="6"/>
      <c r="P34" s="6"/>
      <c r="Q34" s="6"/>
      <c r="R34" s="29"/>
    </row>
    <row r="35" spans="2:18" x14ac:dyDescent="0.25">
      <c r="B35" s="22" t="s">
        <v>19</v>
      </c>
      <c r="C35" s="23">
        <f>-(D35*E35)</f>
        <v>0</v>
      </c>
      <c r="D35" s="23">
        <f>IF(C16+C32&gt;=3864,3864*C32/(C16+C32),C32)</f>
        <v>0</v>
      </c>
      <c r="E35" s="24">
        <v>6.9000000000000006E-2</v>
      </c>
      <c r="F35" s="23">
        <f>-(G35*H35)</f>
        <v>0</v>
      </c>
      <c r="G35" s="23">
        <f>IF(F16+F32&gt;=3864,3864*F32/(F16+F32),F32)</f>
        <v>0</v>
      </c>
      <c r="H35" s="25">
        <v>6.9000000000000006E-2</v>
      </c>
      <c r="K35" s="28"/>
      <c r="L35" s="6"/>
      <c r="M35" s="6"/>
      <c r="N35" s="6"/>
      <c r="O35" s="6"/>
      <c r="P35" s="6"/>
      <c r="Q35" s="6"/>
      <c r="R35" s="29"/>
    </row>
    <row r="36" spans="2:18" x14ac:dyDescent="0.25">
      <c r="B36" s="22" t="s">
        <v>20</v>
      </c>
      <c r="C36" s="23">
        <f>-(D36*E36)</f>
        <v>0</v>
      </c>
      <c r="D36" s="23">
        <f>IF(C16+C32&gt;=3864,3864*C32/(C16+C32),C32)</f>
        <v>0</v>
      </c>
      <c r="E36" s="24">
        <v>2.8400000000000002E-2</v>
      </c>
      <c r="F36" s="23">
        <f>-(G36*H36)</f>
        <v>0</v>
      </c>
      <c r="G36" s="23">
        <f>IF(F16+F32&gt;=3864,3864*F32/(F16+F32),F32)</f>
        <v>0</v>
      </c>
      <c r="H36" s="25">
        <v>2.8000000000000001E-2</v>
      </c>
      <c r="K36" s="49"/>
      <c r="L36" s="50"/>
      <c r="M36" s="50"/>
      <c r="N36" s="50"/>
      <c r="O36" s="50"/>
      <c r="P36" s="50"/>
      <c r="Q36" s="50"/>
      <c r="R36" s="51"/>
    </row>
    <row r="37" spans="2:18" x14ac:dyDescent="0.25">
      <c r="B37" s="22" t="s">
        <v>21</v>
      </c>
      <c r="C37" s="23">
        <f>-(D37*E37)</f>
        <v>0</v>
      </c>
      <c r="D37" s="23">
        <f>IF(C16+C32&gt;3864,C16+C32-D21-3864,0)</f>
        <v>0</v>
      </c>
      <c r="E37" s="24">
        <v>7.0599999999999996E-2</v>
      </c>
      <c r="F37" s="23">
        <f>-(G37*H37)</f>
        <v>0</v>
      </c>
      <c r="G37" s="23">
        <f>IF(F16+F32&gt;3864,F16+F32-G21-3864,0)</f>
        <v>0</v>
      </c>
      <c r="H37" s="25">
        <v>6.9500000000000006E-2</v>
      </c>
      <c r="K37" s="182"/>
      <c r="L37" s="183"/>
      <c r="M37" s="183"/>
      <c r="N37" s="183"/>
      <c r="O37" s="183"/>
      <c r="P37" s="183"/>
      <c r="Q37" s="183"/>
      <c r="R37" s="184"/>
    </row>
    <row r="38" spans="2:18" x14ac:dyDescent="0.25">
      <c r="B38" s="22" t="s">
        <v>16</v>
      </c>
      <c r="C38" s="23">
        <f>-(D38*E38)</f>
        <v>0</v>
      </c>
      <c r="D38" s="23">
        <f>C32*0.9825</f>
        <v>0</v>
      </c>
      <c r="E38" s="24">
        <v>6.8000000000000005E-2</v>
      </c>
      <c r="F38" s="23">
        <f>-(G38*H38)</f>
        <v>0</v>
      </c>
      <c r="G38" s="23">
        <f>F32*0.9825</f>
        <v>0</v>
      </c>
      <c r="H38" s="25">
        <v>6.8000000000000005E-2</v>
      </c>
      <c r="K38" s="28"/>
      <c r="L38" s="88"/>
      <c r="M38" s="88"/>
      <c r="N38" s="88"/>
      <c r="O38" s="88"/>
      <c r="P38" s="88"/>
      <c r="Q38" s="88"/>
      <c r="R38" s="124"/>
    </row>
    <row r="39" spans="2:18" x14ac:dyDescent="0.25">
      <c r="B39" s="22" t="s">
        <v>22</v>
      </c>
      <c r="C39" s="23">
        <f t="shared" ref="C39:C40" si="3">-(D39*E39)</f>
        <v>0</v>
      </c>
      <c r="D39" s="23">
        <f>C32*0.9825</f>
        <v>0</v>
      </c>
      <c r="E39" s="24">
        <v>2.4E-2</v>
      </c>
      <c r="F39" s="23">
        <f t="shared" ref="F39:F40" si="4">-(G39*H39)</f>
        <v>0</v>
      </c>
      <c r="G39" s="23">
        <f>F32*0.9825</f>
        <v>0</v>
      </c>
      <c r="H39" s="25">
        <v>2.4E-2</v>
      </c>
      <c r="K39" s="28"/>
      <c r="L39" s="6"/>
      <c r="M39" s="6"/>
      <c r="N39" s="6"/>
      <c r="O39" s="6"/>
      <c r="P39" s="6"/>
      <c r="Q39" s="6"/>
      <c r="R39" s="29"/>
    </row>
    <row r="40" spans="2:18" ht="15" customHeight="1" x14ac:dyDescent="0.25">
      <c r="B40" s="22" t="s">
        <v>18</v>
      </c>
      <c r="C40" s="23">
        <f t="shared" si="3"/>
        <v>0</v>
      </c>
      <c r="D40" s="23">
        <f>C32*0.9825</f>
        <v>0</v>
      </c>
      <c r="E40" s="24">
        <v>5.0000000000000001E-3</v>
      </c>
      <c r="F40" s="23">
        <f t="shared" si="4"/>
        <v>0</v>
      </c>
      <c r="G40" s="23">
        <f>F32*0.9825</f>
        <v>0</v>
      </c>
      <c r="H40" s="25">
        <v>5.0000000000000001E-3</v>
      </c>
      <c r="K40" s="191" t="s">
        <v>30</v>
      </c>
      <c r="L40" s="192"/>
      <c r="M40" s="192"/>
      <c r="N40" s="192"/>
      <c r="O40" s="192"/>
      <c r="P40" s="192"/>
      <c r="Q40" s="192"/>
      <c r="R40" s="193"/>
    </row>
    <row r="41" spans="2:18" ht="15.75" customHeight="1" thickBot="1" x14ac:dyDescent="0.3">
      <c r="B41" s="53" t="s">
        <v>25</v>
      </c>
      <c r="C41" s="54">
        <f>SUM(C32:C40)</f>
        <v>0</v>
      </c>
      <c r="D41" s="243"/>
      <c r="E41" s="244"/>
      <c r="F41" s="54">
        <f>SUM(F32:F40)</f>
        <v>0</v>
      </c>
      <c r="G41" s="243"/>
      <c r="H41" s="245"/>
      <c r="K41" s="191"/>
      <c r="L41" s="192"/>
      <c r="M41" s="192"/>
      <c r="N41" s="192"/>
      <c r="O41" s="192"/>
      <c r="P41" s="192"/>
      <c r="Q41" s="192"/>
      <c r="R41" s="193"/>
    </row>
    <row r="42" spans="2:18" ht="15" customHeight="1" x14ac:dyDescent="0.25">
      <c r="B42" s="7" t="s">
        <v>26</v>
      </c>
      <c r="C42" s="58">
        <f>C25*0.9</f>
        <v>0</v>
      </c>
      <c r="D42" s="237"/>
      <c r="E42" s="238"/>
      <c r="F42" s="238"/>
      <c r="G42" s="238"/>
      <c r="H42" s="239"/>
      <c r="K42" s="191"/>
      <c r="L42" s="192"/>
      <c r="M42" s="192"/>
      <c r="N42" s="192"/>
      <c r="O42" s="192"/>
      <c r="P42" s="192"/>
      <c r="Q42" s="192"/>
      <c r="R42" s="193"/>
    </row>
    <row r="43" spans="2:18" ht="15.75" thickBot="1" x14ac:dyDescent="0.3">
      <c r="B43" s="8" t="s">
        <v>27</v>
      </c>
      <c r="C43" s="56">
        <f>C41*0.9</f>
        <v>0</v>
      </c>
      <c r="D43" s="240"/>
      <c r="E43" s="241"/>
      <c r="F43" s="241"/>
      <c r="G43" s="241"/>
      <c r="H43" s="242"/>
      <c r="K43" s="28"/>
      <c r="L43" s="6"/>
      <c r="M43" s="6"/>
      <c r="N43" s="6"/>
      <c r="O43" s="6"/>
      <c r="P43" s="6"/>
      <c r="Q43" s="6"/>
      <c r="R43" s="29"/>
    </row>
    <row r="44" spans="2:18" ht="30.75" hidden="1" customHeight="1" thickBot="1" x14ac:dyDescent="0.3">
      <c r="B44" s="62" t="s">
        <v>35</v>
      </c>
      <c r="C44" s="232">
        <f>(C42-F25)/30</f>
        <v>0</v>
      </c>
      <c r="D44" s="232"/>
      <c r="E44" s="232"/>
      <c r="F44" s="232"/>
      <c r="G44" s="232"/>
      <c r="H44" s="233"/>
      <c r="K44" s="28"/>
      <c r="L44" s="6"/>
      <c r="M44" s="6"/>
      <c r="N44" s="6"/>
      <c r="O44" s="6"/>
      <c r="P44" s="6"/>
      <c r="Q44" s="6"/>
      <c r="R44" s="29"/>
    </row>
    <row r="45" spans="2:18" ht="19.5" hidden="1" customHeight="1" thickBot="1" x14ac:dyDescent="0.3">
      <c r="B45" s="123" t="s">
        <v>32</v>
      </c>
      <c r="C45" s="230">
        <f>(C43-F41)/30</f>
        <v>0</v>
      </c>
      <c r="D45" s="230"/>
      <c r="E45" s="230"/>
      <c r="F45" s="230"/>
      <c r="G45" s="230"/>
      <c r="H45" s="231"/>
      <c r="K45" s="28"/>
      <c r="L45" s="6"/>
      <c r="M45" s="6"/>
      <c r="N45" s="6"/>
      <c r="O45" s="6"/>
      <c r="P45" s="6"/>
      <c r="Q45" s="6"/>
      <c r="R45" s="29"/>
    </row>
    <row r="46" spans="2:18" ht="30.75" customHeight="1" thickBot="1" x14ac:dyDescent="0.3">
      <c r="B46" s="144" t="s">
        <v>41</v>
      </c>
      <c r="C46" s="216">
        <f>C44+C45</f>
        <v>0</v>
      </c>
      <c r="D46" s="217"/>
      <c r="E46" s="217"/>
      <c r="F46" s="217"/>
      <c r="G46" s="217"/>
      <c r="H46" s="218"/>
      <c r="K46" s="148" t="s">
        <v>49</v>
      </c>
      <c r="L46" s="149"/>
      <c r="M46" s="149"/>
      <c r="N46" s="149"/>
      <c r="O46" s="149"/>
      <c r="P46" s="149"/>
      <c r="Q46" s="149"/>
      <c r="R46" s="150"/>
    </row>
    <row r="47" spans="2:18" ht="15.75" thickBot="1" x14ac:dyDescent="0.3">
      <c r="K47" s="148"/>
      <c r="L47" s="149"/>
      <c r="M47" s="149"/>
      <c r="N47" s="149"/>
      <c r="O47" s="149"/>
      <c r="P47" s="149"/>
      <c r="Q47" s="149"/>
      <c r="R47" s="150"/>
    </row>
    <row r="48" spans="2:18" s="1" customFormat="1" ht="20.25" customHeight="1" thickTop="1" thickBot="1" x14ac:dyDescent="0.3">
      <c r="B48" s="224" t="s">
        <v>45</v>
      </c>
      <c r="C48" s="225"/>
      <c r="D48" s="225"/>
      <c r="E48" s="225"/>
      <c r="F48" s="226"/>
      <c r="K48" s="127"/>
      <c r="L48" s="128"/>
      <c r="M48" s="128"/>
      <c r="N48" s="128"/>
      <c r="O48" s="128"/>
      <c r="P48" s="128"/>
      <c r="Q48" s="128"/>
      <c r="R48" s="129"/>
    </row>
    <row r="49" spans="2:18" s="1" customFormat="1" ht="30" x14ac:dyDescent="0.25">
      <c r="B49" s="118"/>
      <c r="C49" s="119" t="s">
        <v>47</v>
      </c>
      <c r="D49" s="120" t="s">
        <v>7</v>
      </c>
      <c r="E49" s="121" t="s">
        <v>46</v>
      </c>
      <c r="F49" s="122" t="s">
        <v>8</v>
      </c>
      <c r="K49" s="127"/>
      <c r="L49" s="128"/>
      <c r="M49" s="128"/>
      <c r="N49" s="128"/>
      <c r="O49" s="128"/>
      <c r="P49" s="128"/>
      <c r="Q49" s="128"/>
      <c r="R49" s="129"/>
    </row>
    <row r="50" spans="2:18" x14ac:dyDescent="0.25">
      <c r="B50" s="22" t="s">
        <v>19</v>
      </c>
      <c r="C50" s="71">
        <v>1</v>
      </c>
      <c r="D50" s="72">
        <f>$C$58*C50*$C$9</f>
        <v>0</v>
      </c>
      <c r="E50" s="24">
        <v>4.0000000000000001E-3</v>
      </c>
      <c r="F50" s="109">
        <f>D50*E50</f>
        <v>0</v>
      </c>
      <c r="K50" s="28"/>
      <c r="L50" s="6"/>
      <c r="M50" s="6"/>
      <c r="N50" s="6"/>
      <c r="O50" s="6"/>
      <c r="P50" s="6"/>
      <c r="Q50" s="6"/>
      <c r="R50" s="29"/>
    </row>
    <row r="51" spans="2:18" x14ac:dyDescent="0.25">
      <c r="B51" s="22" t="s">
        <v>19</v>
      </c>
      <c r="C51" s="71">
        <v>1</v>
      </c>
      <c r="D51" s="72">
        <f>$C$58*C51*$C$9</f>
        <v>0</v>
      </c>
      <c r="E51" s="24">
        <v>6.9000000000000006E-2</v>
      </c>
      <c r="F51" s="109">
        <f t="shared" ref="F51:F53" si="5">D51*E51</f>
        <v>0</v>
      </c>
      <c r="K51" s="127"/>
      <c r="L51" s="128"/>
      <c r="M51" s="128"/>
      <c r="N51" s="128"/>
      <c r="O51" s="128"/>
      <c r="P51" s="128"/>
      <c r="Q51" s="128"/>
      <c r="R51" s="129"/>
    </row>
    <row r="52" spans="2:18" x14ac:dyDescent="0.25">
      <c r="B52" s="22" t="s">
        <v>20</v>
      </c>
      <c r="C52" s="71">
        <v>1</v>
      </c>
      <c r="D52" s="72">
        <f>$C$58*C52*$C$9</f>
        <v>0</v>
      </c>
      <c r="E52" s="24">
        <v>2.8000000000000001E-2</v>
      </c>
      <c r="F52" s="109">
        <f t="shared" si="5"/>
        <v>0</v>
      </c>
      <c r="K52" s="127"/>
      <c r="L52" s="128"/>
      <c r="M52" s="128"/>
      <c r="N52" s="128"/>
      <c r="O52" s="128"/>
      <c r="P52" s="128"/>
      <c r="Q52" s="128"/>
      <c r="R52" s="129"/>
    </row>
    <row r="53" spans="2:18" x14ac:dyDescent="0.25">
      <c r="B53" s="22" t="s">
        <v>21</v>
      </c>
      <c r="C53" s="71">
        <v>1</v>
      </c>
      <c r="D53" s="72">
        <f>IF(C58&gt;3864,C58-3864,0)</f>
        <v>0</v>
      </c>
      <c r="E53" s="24">
        <v>6.9500000000000006E-2</v>
      </c>
      <c r="F53" s="109">
        <f t="shared" si="5"/>
        <v>0</v>
      </c>
      <c r="K53" s="28"/>
      <c r="L53" s="6"/>
      <c r="M53" s="6"/>
      <c r="N53" s="6"/>
      <c r="O53" s="6"/>
      <c r="P53" s="6"/>
      <c r="Q53" s="6"/>
      <c r="R53" s="29"/>
    </row>
    <row r="54" spans="2:18" x14ac:dyDescent="0.25">
      <c r="B54" s="81" t="s">
        <v>16</v>
      </c>
      <c r="C54" s="71">
        <v>0.98250000000000004</v>
      </c>
      <c r="D54" s="72">
        <f>$C$58*C54*$C$9</f>
        <v>0</v>
      </c>
      <c r="E54" s="71">
        <v>6.8000000000000005E-2</v>
      </c>
      <c r="F54" s="82">
        <f>D54*E54</f>
        <v>0</v>
      </c>
      <c r="K54" s="28"/>
      <c r="L54" s="6"/>
      <c r="M54" s="6"/>
      <c r="N54" s="6"/>
      <c r="O54" s="6"/>
      <c r="P54" s="6"/>
      <c r="Q54" s="6"/>
      <c r="R54" s="29"/>
    </row>
    <row r="55" spans="2:18" x14ac:dyDescent="0.25">
      <c r="B55" s="81" t="s">
        <v>17</v>
      </c>
      <c r="C55" s="71">
        <v>0.98250000000000004</v>
      </c>
      <c r="D55" s="72">
        <f>$C$58*C55*$C$9</f>
        <v>0</v>
      </c>
      <c r="E55" s="71">
        <v>2.4E-2</v>
      </c>
      <c r="F55" s="82">
        <f t="shared" ref="F55:F56" si="6">D55*E55</f>
        <v>0</v>
      </c>
      <c r="K55" s="28"/>
      <c r="L55" s="6"/>
      <c r="M55" s="6"/>
      <c r="N55" s="6"/>
      <c r="O55" s="6"/>
      <c r="P55" s="6"/>
      <c r="Q55" s="6"/>
      <c r="R55" s="29"/>
    </row>
    <row r="56" spans="2:18" x14ac:dyDescent="0.25">
      <c r="B56" s="81" t="s">
        <v>18</v>
      </c>
      <c r="C56" s="71">
        <v>0.98250000000000004</v>
      </c>
      <c r="D56" s="72">
        <f>$C$58*C56*$C$9</f>
        <v>0</v>
      </c>
      <c r="E56" s="71">
        <v>5.0000000000000001E-3</v>
      </c>
      <c r="F56" s="82">
        <f t="shared" si="6"/>
        <v>0</v>
      </c>
      <c r="K56" s="28"/>
      <c r="L56" s="6"/>
      <c r="M56" s="6"/>
      <c r="N56" s="6"/>
      <c r="O56" s="6"/>
      <c r="P56" s="6"/>
      <c r="Q56" s="6"/>
      <c r="R56" s="29"/>
    </row>
    <row r="57" spans="2:18" ht="15.75" customHeight="1" thickBot="1" x14ac:dyDescent="0.3">
      <c r="B57" s="83" t="s">
        <v>48</v>
      </c>
      <c r="C57" s="73"/>
      <c r="D57" s="74"/>
      <c r="E57" s="73"/>
      <c r="F57" s="84">
        <f>SUM(F54:F56)</f>
        <v>0</v>
      </c>
      <c r="K57" s="151" t="s">
        <v>50</v>
      </c>
      <c r="L57" s="152"/>
      <c r="M57" s="152"/>
      <c r="N57" s="152"/>
      <c r="O57" s="152"/>
      <c r="P57" s="152"/>
      <c r="Q57" s="152"/>
      <c r="R57" s="153"/>
    </row>
    <row r="58" spans="2:18" ht="16.5" thickBot="1" x14ac:dyDescent="0.3">
      <c r="B58" s="86" t="s">
        <v>57</v>
      </c>
      <c r="C58" s="165">
        <f>C46/(1-((C54*C9*(E54+E55+E56))+(C50*C9*(E50+E51+E52))))</f>
        <v>0</v>
      </c>
      <c r="D58" s="165"/>
      <c r="E58" s="165"/>
      <c r="F58" s="166"/>
      <c r="K58" s="154"/>
      <c r="L58" s="155"/>
      <c r="M58" s="155"/>
      <c r="N58" s="155"/>
      <c r="O58" s="155"/>
      <c r="P58" s="155"/>
      <c r="Q58" s="155"/>
      <c r="R58" s="156"/>
    </row>
    <row r="59" spans="2:18" ht="15.75" thickTop="1" x14ac:dyDescent="0.25">
      <c r="K59" s="6"/>
      <c r="L59" s="6"/>
      <c r="M59" s="6"/>
      <c r="N59" s="6"/>
      <c r="O59" s="6"/>
      <c r="P59" s="6"/>
      <c r="Q59" s="6"/>
      <c r="R59" s="6"/>
    </row>
    <row r="60" spans="2:18" x14ac:dyDescent="0.25">
      <c r="K60" s="6"/>
      <c r="L60" s="6"/>
      <c r="M60" s="6"/>
      <c r="N60" s="6"/>
      <c r="O60" s="6"/>
      <c r="P60" s="6"/>
      <c r="Q60" s="6"/>
      <c r="R60" s="6"/>
    </row>
    <row r="61" spans="2:18" x14ac:dyDescent="0.25">
      <c r="K61" s="6"/>
      <c r="L61" s="6"/>
      <c r="M61" s="6"/>
      <c r="N61" s="6"/>
      <c r="O61" s="6"/>
      <c r="P61" s="6"/>
      <c r="Q61" s="6"/>
      <c r="R61" s="6"/>
    </row>
    <row r="62" spans="2:18" x14ac:dyDescent="0.25">
      <c r="K62" s="6"/>
      <c r="L62" s="6"/>
      <c r="M62" s="6"/>
      <c r="N62" s="6"/>
      <c r="O62" s="6"/>
      <c r="P62" s="6"/>
      <c r="Q62" s="6"/>
      <c r="R62" s="6"/>
    </row>
  </sheetData>
  <sheetProtection sheet="1" objects="1" scenarios="1"/>
  <mergeCells count="23">
    <mergeCell ref="K31:R32"/>
    <mergeCell ref="K37:R37"/>
    <mergeCell ref="K12:R12"/>
    <mergeCell ref="K13:R16"/>
    <mergeCell ref="K18:R21"/>
    <mergeCell ref="K24:R24"/>
    <mergeCell ref="K27:R28"/>
    <mergeCell ref="C46:H46"/>
    <mergeCell ref="B48:F48"/>
    <mergeCell ref="C58:F58"/>
    <mergeCell ref="K46:R47"/>
    <mergeCell ref="B6:H6"/>
    <mergeCell ref="C11:E11"/>
    <mergeCell ref="F11:H11"/>
    <mergeCell ref="C45:H45"/>
    <mergeCell ref="D25:E25"/>
    <mergeCell ref="G25:H25"/>
    <mergeCell ref="D41:E41"/>
    <mergeCell ref="G41:H41"/>
    <mergeCell ref="D42:H43"/>
    <mergeCell ref="C44:H44"/>
    <mergeCell ref="K57:R58"/>
    <mergeCell ref="K40:R4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b7bd6b7-52d3-4929-8452-f511d4bbbf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A38ED01117F149A4D2626E2FEB47CA" ma:contentTypeVersion="16" ma:contentTypeDescription="Crée un document." ma:contentTypeScope="" ma:versionID="c457fbad733f83b33bf04ccaf66935d9">
  <xsd:schema xmlns:xsd="http://www.w3.org/2001/XMLSchema" xmlns:xs="http://www.w3.org/2001/XMLSchema" xmlns:p="http://schemas.microsoft.com/office/2006/metadata/properties" xmlns:ns3="0b7bd6b7-52d3-4929-8452-f511d4bbbfde" xmlns:ns4="fb33204e-8295-4d18-88eb-13f6abc5468f" targetNamespace="http://schemas.microsoft.com/office/2006/metadata/properties" ma:root="true" ma:fieldsID="015ea758fae7a9afdaa6ae0698a7caed" ns3:_="" ns4:_="">
    <xsd:import namespace="0b7bd6b7-52d3-4929-8452-f511d4bbbfde"/>
    <xsd:import namespace="fb33204e-8295-4d18-88eb-13f6abc5468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7bd6b7-52d3-4929-8452-f511d4bbb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33204e-8295-4d18-88eb-13f6abc5468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SharingHintHash" ma:index="19"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D0B5A-3B11-462B-A9D1-573704EF5D7D}">
  <ds:schemaRefs>
    <ds:schemaRef ds:uri="http://purl.org/dc/elements/1.1/"/>
    <ds:schemaRef ds:uri="http://schemas.microsoft.com/office/2006/metadata/properties"/>
    <ds:schemaRef ds:uri="fb33204e-8295-4d18-88eb-13f6abc5468f"/>
    <ds:schemaRef ds:uri="http://purl.org/dc/terms/"/>
    <ds:schemaRef ds:uri="http://schemas.openxmlformats.org/package/2006/metadata/core-properties"/>
    <ds:schemaRef ds:uri="http://schemas.microsoft.com/office/2006/documentManagement/types"/>
    <ds:schemaRef ds:uri="0b7bd6b7-52d3-4929-8452-f511d4bbbfde"/>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58F8DB5-0DE4-4D6F-98F6-53C620155021}">
  <ds:schemaRefs>
    <ds:schemaRef ds:uri="http://schemas.microsoft.com/sharepoint/v3/contenttype/forms"/>
  </ds:schemaRefs>
</ds:datastoreItem>
</file>

<file path=customXml/itemProps3.xml><?xml version="1.0" encoding="utf-8"?>
<ds:datastoreItem xmlns:ds="http://schemas.openxmlformats.org/officeDocument/2006/customXml" ds:itemID="{C5C2C75E-FE5F-4F8D-B7F5-0B4C3E2F6B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7bd6b7-52d3-4929-8452-f511d4bbbfde"/>
    <ds:schemaRef ds:uri="fb33204e-8295-4d18-88eb-13f6abc54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CNRACL V1 montant indem </vt:lpstr>
      <vt:lpstr>CNRACL V2 montant journalier</vt:lpstr>
      <vt:lpstr>IRCANTEC V1 montant indem </vt:lpstr>
      <vt:lpstr>IRCANTEC V2 montant journalier</vt:lpstr>
    </vt:vector>
  </TitlesOfParts>
  <Company>Relyens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LEZIAN Sandrine</dc:creator>
  <cp:lastModifiedBy>LEZIAN Sandrine</cp:lastModifiedBy>
  <dcterms:created xsi:type="dcterms:W3CDTF">2025-03-03T13:58:33Z</dcterms:created>
  <dcterms:modified xsi:type="dcterms:W3CDTF">2026-01-28T15:52:11Z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0x010100FAA38ED01117F149A4D2626E2FEB47CA</vt:lpwstr>
  </property>
</Properties>
</file>